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040137D-8D03-43AD-9BC4-40354D9E8063}" xr6:coauthVersionLast="46" xr6:coauthVersionMax="46" xr10:uidLastSave="{00000000-0000-0000-0000-000000000000}"/>
  <bookViews>
    <workbookView xWindow="-120" yWindow="-120" windowWidth="20730" windowHeight="11160" xr2:uid="{166ACEB2-FC2B-484E-8212-4E3B15BB4B86}"/>
  </bookViews>
  <sheets>
    <sheet name="I y E" sheetId="1" r:id="rId1"/>
    <sheet name="Ingresos 2021" sheetId="3" r:id="rId2"/>
    <sheet name="Egresos 2021" sheetId="2" r:id="rId3"/>
    <sheet name="Planilla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2" l="1"/>
  <c r="N5" i="2"/>
  <c r="M5" i="2"/>
  <c r="L5" i="2"/>
  <c r="K5" i="2"/>
  <c r="J5" i="2"/>
  <c r="D5" i="2"/>
  <c r="E5" i="2"/>
  <c r="F5" i="2"/>
  <c r="G5" i="2"/>
  <c r="H5" i="2"/>
  <c r="C5" i="2"/>
  <c r="O179" i="2"/>
  <c r="N179" i="2"/>
  <c r="M179" i="2"/>
  <c r="L179" i="2"/>
  <c r="K179" i="2"/>
  <c r="J179" i="2"/>
  <c r="H179" i="2"/>
  <c r="G179" i="2"/>
  <c r="F179" i="2"/>
  <c r="E179" i="2"/>
  <c r="D179" i="2"/>
  <c r="C179" i="2"/>
  <c r="O176" i="2"/>
  <c r="N176" i="2"/>
  <c r="M176" i="2"/>
  <c r="L176" i="2"/>
  <c r="K176" i="2"/>
  <c r="J176" i="2"/>
  <c r="H176" i="2"/>
  <c r="G176" i="2"/>
  <c r="F176" i="2"/>
  <c r="E176" i="2"/>
  <c r="D176" i="2"/>
  <c r="C176" i="2"/>
  <c r="O164" i="2"/>
  <c r="N164" i="2"/>
  <c r="M164" i="2"/>
  <c r="L164" i="2"/>
  <c r="K164" i="2"/>
  <c r="J164" i="2"/>
  <c r="D164" i="2"/>
  <c r="E164" i="2"/>
  <c r="F164" i="2"/>
  <c r="G164" i="2"/>
  <c r="H164" i="2"/>
  <c r="C164" i="2"/>
  <c r="D86" i="2"/>
  <c r="E86" i="2"/>
  <c r="F86" i="2"/>
  <c r="G86" i="2"/>
  <c r="H86" i="2"/>
  <c r="C86" i="2"/>
  <c r="O80" i="2"/>
  <c r="N80" i="2"/>
  <c r="M80" i="2"/>
  <c r="L80" i="2"/>
  <c r="K80" i="2"/>
  <c r="J80" i="2"/>
  <c r="D80" i="2"/>
  <c r="E80" i="2"/>
  <c r="F80" i="2"/>
  <c r="G80" i="2"/>
  <c r="H80" i="2"/>
  <c r="C80" i="2"/>
  <c r="O79" i="2"/>
  <c r="N79" i="2"/>
  <c r="M79" i="2"/>
  <c r="L79" i="2"/>
  <c r="K79" i="2"/>
  <c r="J79" i="2"/>
  <c r="D79" i="2"/>
  <c r="E79" i="2"/>
  <c r="F79" i="2"/>
  <c r="G79" i="2"/>
  <c r="H79" i="2"/>
  <c r="C79" i="2"/>
  <c r="O77" i="2"/>
  <c r="N77" i="2"/>
  <c r="O76" i="2"/>
  <c r="N76" i="2"/>
  <c r="M76" i="2"/>
  <c r="L76" i="2"/>
  <c r="K76" i="2"/>
  <c r="J76" i="2"/>
  <c r="D76" i="2"/>
  <c r="E76" i="2"/>
  <c r="F76" i="2"/>
  <c r="G76" i="2"/>
  <c r="H76" i="2"/>
  <c r="C76" i="2"/>
  <c r="P82" i="2"/>
  <c r="I82" i="2"/>
  <c r="O65" i="2"/>
  <c r="N65" i="2"/>
  <c r="M65" i="2"/>
  <c r="L65" i="2"/>
  <c r="K65" i="2"/>
  <c r="J65" i="2"/>
  <c r="H65" i="2"/>
  <c r="G65" i="2"/>
  <c r="F65" i="2"/>
  <c r="E65" i="2"/>
  <c r="D65" i="2"/>
  <c r="C65" i="2"/>
  <c r="N57" i="2"/>
  <c r="O56" i="2"/>
  <c r="O57" i="2" s="1"/>
  <c r="N56" i="2"/>
  <c r="M56" i="2"/>
  <c r="L56" i="2"/>
  <c r="K56" i="2"/>
  <c r="J56" i="2"/>
  <c r="D56" i="2"/>
  <c r="E56" i="2"/>
  <c r="F56" i="2"/>
  <c r="G56" i="2"/>
  <c r="H56" i="2"/>
  <c r="C56" i="2"/>
  <c r="O50" i="2"/>
  <c r="N50" i="2"/>
  <c r="M50" i="2"/>
  <c r="L50" i="2"/>
  <c r="K50" i="2"/>
  <c r="J50" i="2"/>
  <c r="H50" i="2"/>
  <c r="G50" i="2"/>
  <c r="F50" i="2"/>
  <c r="E50" i="2"/>
  <c r="D50" i="2"/>
  <c r="C50" i="2"/>
  <c r="O44" i="2"/>
  <c r="N44" i="2"/>
  <c r="M44" i="2"/>
  <c r="L44" i="2"/>
  <c r="K44" i="2"/>
  <c r="J44" i="2"/>
  <c r="D44" i="2"/>
  <c r="E44" i="2"/>
  <c r="F44" i="2"/>
  <c r="G44" i="2"/>
  <c r="H44" i="2"/>
  <c r="C44" i="2"/>
  <c r="O42" i="2"/>
  <c r="N42" i="2"/>
  <c r="M42" i="2"/>
  <c r="L42" i="2"/>
  <c r="K42" i="2"/>
  <c r="J42" i="2"/>
  <c r="D42" i="2"/>
  <c r="E42" i="2"/>
  <c r="F42" i="2"/>
  <c r="G42" i="2"/>
  <c r="H42" i="2"/>
  <c r="C42" i="2"/>
  <c r="O40" i="2"/>
  <c r="N40" i="2"/>
  <c r="M40" i="2"/>
  <c r="L40" i="2"/>
  <c r="K40" i="2"/>
  <c r="J40" i="2"/>
  <c r="D40" i="2"/>
  <c r="E40" i="2"/>
  <c r="F40" i="2"/>
  <c r="G40" i="2"/>
  <c r="H40" i="2"/>
  <c r="C40" i="2"/>
  <c r="O38" i="2"/>
  <c r="N38" i="2"/>
  <c r="M38" i="2"/>
  <c r="L38" i="2"/>
  <c r="K38" i="2"/>
  <c r="J38" i="2"/>
  <c r="D38" i="2"/>
  <c r="E38" i="2"/>
  <c r="F38" i="2"/>
  <c r="G38" i="2"/>
  <c r="H38" i="2"/>
  <c r="C38" i="2"/>
  <c r="K37" i="2"/>
  <c r="L37" i="2"/>
  <c r="M37" i="2"/>
  <c r="N37" i="2"/>
  <c r="O37" i="2"/>
  <c r="J37" i="2"/>
  <c r="D37" i="2"/>
  <c r="E37" i="2"/>
  <c r="F37" i="2"/>
  <c r="G37" i="2"/>
  <c r="H37" i="2"/>
  <c r="C37" i="2"/>
  <c r="O35" i="2"/>
  <c r="N35" i="2"/>
  <c r="M35" i="2"/>
  <c r="L35" i="2"/>
  <c r="K35" i="2"/>
  <c r="J35" i="2"/>
  <c r="H35" i="2"/>
  <c r="G35" i="2"/>
  <c r="F35" i="2"/>
  <c r="E35" i="2"/>
  <c r="D35" i="2"/>
  <c r="C35" i="2"/>
  <c r="O34" i="2"/>
  <c r="N34" i="2"/>
  <c r="M34" i="2"/>
  <c r="L34" i="2"/>
  <c r="K34" i="2"/>
  <c r="J34" i="2"/>
  <c r="D34" i="2"/>
  <c r="E34" i="2"/>
  <c r="F34" i="2"/>
  <c r="G34" i="2"/>
  <c r="H34" i="2"/>
  <c r="C34" i="2"/>
  <c r="O33" i="2"/>
  <c r="N33" i="2"/>
  <c r="M33" i="2"/>
  <c r="L33" i="2"/>
  <c r="K33" i="2"/>
  <c r="J33" i="2"/>
  <c r="D33" i="2"/>
  <c r="E33" i="2"/>
  <c r="F33" i="2"/>
  <c r="G33" i="2"/>
  <c r="H33" i="2"/>
  <c r="C33" i="2"/>
  <c r="C32" i="2"/>
  <c r="Q82" i="2" l="1"/>
  <c r="O24" i="2"/>
  <c r="K32" i="2"/>
  <c r="L32" i="2"/>
  <c r="M32" i="2"/>
  <c r="N32" i="2"/>
  <c r="O32" i="2"/>
  <c r="J32" i="2"/>
  <c r="E32" i="2"/>
  <c r="F32" i="2"/>
  <c r="G32" i="2"/>
  <c r="H32" i="2"/>
  <c r="D32" i="2"/>
  <c r="D29" i="2"/>
  <c r="O31" i="2"/>
  <c r="N31" i="2"/>
  <c r="M31" i="2"/>
  <c r="L31" i="2"/>
  <c r="K31" i="2"/>
  <c r="J31" i="2"/>
  <c r="H31" i="2"/>
  <c r="G31" i="2"/>
  <c r="F31" i="2"/>
  <c r="E31" i="2"/>
  <c r="O30" i="2"/>
  <c r="N30" i="2"/>
  <c r="M30" i="2"/>
  <c r="L30" i="2"/>
  <c r="K30" i="2"/>
  <c r="J30" i="2"/>
  <c r="H30" i="2"/>
  <c r="G30" i="2"/>
  <c r="F30" i="2"/>
  <c r="E30" i="2"/>
  <c r="K28" i="2"/>
  <c r="L28" i="2"/>
  <c r="M28" i="2"/>
  <c r="N28" i="2"/>
  <c r="O28" i="2"/>
  <c r="J28" i="2"/>
  <c r="O27" i="2"/>
  <c r="K27" i="2"/>
  <c r="L27" i="2"/>
  <c r="M27" i="2"/>
  <c r="N27" i="2"/>
  <c r="J27" i="2"/>
  <c r="N24" i="2"/>
  <c r="K23" i="2"/>
  <c r="L23" i="2"/>
  <c r="M23" i="2"/>
  <c r="N23" i="2"/>
  <c r="O23" i="2"/>
  <c r="J23" i="2"/>
  <c r="K7" i="2"/>
  <c r="L7" i="2"/>
  <c r="M7" i="2"/>
  <c r="N7" i="2"/>
  <c r="O7" i="2"/>
  <c r="J7" i="2"/>
  <c r="D28" i="2"/>
  <c r="E28" i="2"/>
  <c r="F28" i="2"/>
  <c r="G28" i="2"/>
  <c r="H28" i="2"/>
  <c r="C28" i="2"/>
  <c r="D27" i="2"/>
  <c r="E27" i="2"/>
  <c r="F27" i="2"/>
  <c r="G27" i="2"/>
  <c r="H27" i="2"/>
  <c r="C27" i="2"/>
  <c r="E24" i="2"/>
  <c r="D23" i="2"/>
  <c r="E23" i="2"/>
  <c r="F23" i="2"/>
  <c r="G23" i="2"/>
  <c r="H23" i="2"/>
  <c r="C23" i="2"/>
  <c r="D7" i="2"/>
  <c r="E8" i="2" s="1"/>
  <c r="E7" i="2"/>
  <c r="F7" i="2"/>
  <c r="G7" i="2"/>
  <c r="H7" i="2"/>
  <c r="C7" i="2"/>
  <c r="F27" i="4"/>
  <c r="G27" i="4"/>
  <c r="H27" i="4"/>
  <c r="I27" i="4"/>
  <c r="J27" i="4"/>
  <c r="K27" i="4"/>
  <c r="L27" i="4"/>
  <c r="M27" i="4"/>
  <c r="N27" i="4"/>
  <c r="F23" i="4"/>
  <c r="G23" i="4"/>
  <c r="H23" i="4"/>
  <c r="I23" i="4"/>
  <c r="J23" i="4"/>
  <c r="K23" i="4"/>
  <c r="L23" i="4"/>
  <c r="M23" i="4"/>
  <c r="N23" i="4"/>
  <c r="F18" i="4"/>
  <c r="G18" i="4"/>
  <c r="H18" i="4"/>
  <c r="I18" i="4"/>
  <c r="J18" i="4"/>
  <c r="K18" i="4"/>
  <c r="L18" i="4"/>
  <c r="M18" i="4"/>
  <c r="N18" i="4"/>
  <c r="H15" i="4"/>
  <c r="I15" i="4"/>
  <c r="J15" i="4"/>
  <c r="K15" i="4"/>
  <c r="L15" i="4"/>
  <c r="M15" i="4"/>
  <c r="N15" i="4"/>
  <c r="F15" i="4"/>
  <c r="G15" i="4"/>
  <c r="G29" i="4" s="1"/>
  <c r="C29" i="4"/>
  <c r="F29" i="4"/>
  <c r="J29" i="4"/>
  <c r="N29" i="4"/>
  <c r="K26" i="4"/>
  <c r="L26" i="4" s="1"/>
  <c r="K22" i="4"/>
  <c r="L22" i="4" s="1"/>
  <c r="L21" i="4"/>
  <c r="K21" i="4"/>
  <c r="N17" i="4"/>
  <c r="M17" i="4"/>
  <c r="J17" i="4"/>
  <c r="K17" i="4" s="1"/>
  <c r="I17" i="4"/>
  <c r="H17" i="4"/>
  <c r="L14" i="4"/>
  <c r="L13" i="4"/>
  <c r="K14" i="4"/>
  <c r="J14" i="4"/>
  <c r="K13" i="4"/>
  <c r="J13" i="4"/>
  <c r="L12" i="4"/>
  <c r="K12" i="4"/>
  <c r="L11" i="4"/>
  <c r="K11" i="4"/>
  <c r="T7" i="4"/>
  <c r="S11" i="4"/>
  <c r="G17" i="4"/>
  <c r="G26" i="4"/>
  <c r="G22" i="4"/>
  <c r="G14" i="4"/>
  <c r="M14" i="4" s="1"/>
  <c r="G13" i="4"/>
  <c r="M13" i="4" s="1"/>
  <c r="G12" i="4"/>
  <c r="G11" i="4"/>
  <c r="P31" i="2" l="1"/>
  <c r="I31" i="2"/>
  <c r="Q31" i="2" s="1"/>
  <c r="M29" i="4"/>
  <c r="I29" i="4"/>
  <c r="K29" i="4"/>
  <c r="L29" i="4"/>
  <c r="H29" i="4"/>
  <c r="L17" i="4"/>
  <c r="H13" i="4"/>
  <c r="I13" i="4"/>
  <c r="N13" i="4"/>
  <c r="H14" i="4"/>
  <c r="N14" i="4"/>
  <c r="I14" i="4"/>
  <c r="C23" i="4" l="1"/>
  <c r="D49" i="4"/>
  <c r="I48" i="4"/>
  <c r="K48" i="4" s="1"/>
  <c r="L48" i="4" s="1"/>
  <c r="I47" i="4"/>
  <c r="I49" i="4" s="1"/>
  <c r="D45" i="4"/>
  <c r="I44" i="4"/>
  <c r="K44" i="4" s="1"/>
  <c r="L44" i="4" s="1"/>
  <c r="M44" i="4" s="1"/>
  <c r="I43" i="4"/>
  <c r="I45" i="4" s="1"/>
  <c r="D41" i="4"/>
  <c r="I40" i="4"/>
  <c r="D38" i="4"/>
  <c r="I37" i="4"/>
  <c r="I38" i="4" s="1"/>
  <c r="C15" i="4"/>
  <c r="K37" i="4" l="1"/>
  <c r="K38" i="4" s="1"/>
  <c r="D51" i="4"/>
  <c r="K43" i="4"/>
  <c r="K45" i="4" s="1"/>
  <c r="L37" i="4"/>
  <c r="K40" i="4"/>
  <c r="I41" i="4"/>
  <c r="I51" i="4" s="1"/>
  <c r="M48" i="4"/>
  <c r="K47" i="4"/>
  <c r="L43" i="4" l="1"/>
  <c r="L45" i="4" s="1"/>
  <c r="L38" i="4"/>
  <c r="M37" i="4"/>
  <c r="M38" i="4" s="1"/>
  <c r="K49" i="4"/>
  <c r="L47" i="4"/>
  <c r="K41" i="4"/>
  <c r="L40" i="4"/>
  <c r="K51" i="4" l="1"/>
  <c r="M43" i="4"/>
  <c r="M45" i="4" s="1"/>
  <c r="L49" i="4"/>
  <c r="M47" i="4"/>
  <c r="M49" i="4" s="1"/>
  <c r="L41" i="4"/>
  <c r="M40" i="4"/>
  <c r="M41" i="4" s="1"/>
  <c r="M51" i="4" l="1"/>
  <c r="L51" i="4"/>
  <c r="C27" i="4"/>
  <c r="C18" i="4"/>
  <c r="P9" i="3"/>
  <c r="P8" i="3"/>
  <c r="I9" i="3"/>
  <c r="I8" i="3"/>
  <c r="P181" i="2"/>
  <c r="P179" i="2"/>
  <c r="P178" i="2"/>
  <c r="P176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P161" i="2"/>
  <c r="P160" i="2"/>
  <c r="P159" i="2"/>
  <c r="P158" i="2"/>
  <c r="P157" i="2"/>
  <c r="P155" i="2"/>
  <c r="P154" i="2"/>
  <c r="P153" i="2"/>
  <c r="P152" i="2"/>
  <c r="P150" i="2"/>
  <c r="P149" i="2"/>
  <c r="P147" i="2"/>
  <c r="P145" i="2"/>
  <c r="Q145" i="2" s="1"/>
  <c r="P144" i="2"/>
  <c r="P143" i="2"/>
  <c r="P142" i="2"/>
  <c r="P141" i="2"/>
  <c r="Q141" i="2" s="1"/>
  <c r="P140" i="2"/>
  <c r="P139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7" i="2"/>
  <c r="P116" i="2"/>
  <c r="P115" i="2"/>
  <c r="P114" i="2"/>
  <c r="P113" i="2"/>
  <c r="P112" i="2"/>
  <c r="P111" i="2"/>
  <c r="P110" i="2"/>
  <c r="P109" i="2"/>
  <c r="P107" i="2"/>
  <c r="P106" i="2"/>
  <c r="P105" i="2"/>
  <c r="P104" i="2"/>
  <c r="P103" i="2"/>
  <c r="P102" i="2"/>
  <c r="P101" i="2"/>
  <c r="P100" i="2"/>
  <c r="P99" i="2"/>
  <c r="P97" i="2"/>
  <c r="P96" i="2"/>
  <c r="P95" i="2"/>
  <c r="P94" i="2"/>
  <c r="P93" i="2"/>
  <c r="P92" i="2"/>
  <c r="P91" i="2"/>
  <c r="P89" i="2"/>
  <c r="P88" i="2"/>
  <c r="P87" i="2"/>
  <c r="P86" i="2"/>
  <c r="P84" i="2"/>
  <c r="P83" i="2"/>
  <c r="P81" i="2"/>
  <c r="P80" i="2"/>
  <c r="P79" i="2"/>
  <c r="P78" i="2"/>
  <c r="P77" i="2"/>
  <c r="P76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0" i="2"/>
  <c r="P29" i="2"/>
  <c r="P28" i="2"/>
  <c r="P27" i="2"/>
  <c r="P26" i="2"/>
  <c r="P25" i="2"/>
  <c r="P24" i="2"/>
  <c r="P23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I181" i="2"/>
  <c r="Q181" i="2" s="1"/>
  <c r="I179" i="2"/>
  <c r="I178" i="2"/>
  <c r="I176" i="2"/>
  <c r="I174" i="2"/>
  <c r="Q174" i="2" s="1"/>
  <c r="I173" i="2"/>
  <c r="I172" i="2"/>
  <c r="I171" i="2"/>
  <c r="I170" i="2"/>
  <c r="Q170" i="2" s="1"/>
  <c r="I169" i="2"/>
  <c r="I168" i="2"/>
  <c r="I167" i="2"/>
  <c r="I166" i="2"/>
  <c r="I165" i="2"/>
  <c r="I164" i="2"/>
  <c r="I163" i="2"/>
  <c r="I162" i="2"/>
  <c r="Q162" i="2" s="1"/>
  <c r="I161" i="2"/>
  <c r="I160" i="2"/>
  <c r="I159" i="2"/>
  <c r="I158" i="2"/>
  <c r="Q158" i="2" s="1"/>
  <c r="I157" i="2"/>
  <c r="I155" i="2"/>
  <c r="I154" i="2"/>
  <c r="Q154" i="2" s="1"/>
  <c r="I153" i="2"/>
  <c r="Q153" i="2" s="1"/>
  <c r="I152" i="2"/>
  <c r="I150" i="2"/>
  <c r="Q150" i="2" s="1"/>
  <c r="I149" i="2"/>
  <c r="Q149" i="2" s="1"/>
  <c r="I147" i="2"/>
  <c r="I145" i="2"/>
  <c r="I144" i="2"/>
  <c r="Q144" i="2" s="1"/>
  <c r="I143" i="2"/>
  <c r="I142" i="2"/>
  <c r="Q142" i="2" s="1"/>
  <c r="I141" i="2"/>
  <c r="I140" i="2"/>
  <c r="Q140" i="2" s="1"/>
  <c r="I139" i="2"/>
  <c r="I137" i="2"/>
  <c r="Q137" i="2" s="1"/>
  <c r="I136" i="2"/>
  <c r="I135" i="2"/>
  <c r="I134" i="2"/>
  <c r="Q134" i="2" s="1"/>
  <c r="I133" i="2"/>
  <c r="I132" i="2"/>
  <c r="I131" i="2"/>
  <c r="I130" i="2"/>
  <c r="Q130" i="2" s="1"/>
  <c r="I129" i="2"/>
  <c r="Q129" i="2" s="1"/>
  <c r="I128" i="2"/>
  <c r="I127" i="2"/>
  <c r="I126" i="2"/>
  <c r="I125" i="2"/>
  <c r="I124" i="2"/>
  <c r="I123" i="2"/>
  <c r="I122" i="2"/>
  <c r="Q122" i="2" s="1"/>
  <c r="I121" i="2"/>
  <c r="I120" i="2"/>
  <c r="I119" i="2"/>
  <c r="I117" i="2"/>
  <c r="I116" i="2"/>
  <c r="I115" i="2"/>
  <c r="I114" i="2"/>
  <c r="Q114" i="2" s="1"/>
  <c r="I113" i="2"/>
  <c r="I112" i="2"/>
  <c r="I111" i="2"/>
  <c r="I110" i="2"/>
  <c r="Q110" i="2" s="1"/>
  <c r="I109" i="2"/>
  <c r="I107" i="2"/>
  <c r="I106" i="2"/>
  <c r="I105" i="2"/>
  <c r="I104" i="2"/>
  <c r="I103" i="2"/>
  <c r="I102" i="2"/>
  <c r="I101" i="2"/>
  <c r="Q101" i="2" s="1"/>
  <c r="I100" i="2"/>
  <c r="I99" i="2"/>
  <c r="I97" i="2"/>
  <c r="I96" i="2"/>
  <c r="I95" i="2"/>
  <c r="I94" i="2"/>
  <c r="I93" i="2"/>
  <c r="I92" i="2"/>
  <c r="I91" i="2"/>
  <c r="I89" i="2"/>
  <c r="Q89" i="2" s="1"/>
  <c r="I88" i="2"/>
  <c r="I87" i="2"/>
  <c r="I86" i="2"/>
  <c r="I84" i="2"/>
  <c r="I83" i="2"/>
  <c r="I81" i="2"/>
  <c r="Q81" i="2" s="1"/>
  <c r="I80" i="2"/>
  <c r="I79" i="2"/>
  <c r="I78" i="2"/>
  <c r="I77" i="2"/>
  <c r="Q77" i="2" s="1"/>
  <c r="I76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4" i="2"/>
  <c r="I53" i="2"/>
  <c r="I52" i="2"/>
  <c r="I51" i="2"/>
  <c r="I50" i="2"/>
  <c r="I49" i="2"/>
  <c r="I48" i="2"/>
  <c r="I47" i="2"/>
  <c r="I46" i="2"/>
  <c r="I45" i="2"/>
  <c r="Q45" i="2" s="1"/>
  <c r="I44" i="2"/>
  <c r="I43" i="2"/>
  <c r="I42" i="2"/>
  <c r="I41" i="2"/>
  <c r="I40" i="2"/>
  <c r="I39" i="2"/>
  <c r="I38" i="2"/>
  <c r="I37" i="2"/>
  <c r="I36" i="2"/>
  <c r="I35" i="2"/>
  <c r="I34" i="2"/>
  <c r="I33" i="2"/>
  <c r="Q33" i="2" s="1"/>
  <c r="I32" i="2"/>
  <c r="I30" i="2"/>
  <c r="I29" i="2"/>
  <c r="I28" i="2"/>
  <c r="Q28" i="2" s="1"/>
  <c r="I27" i="2"/>
  <c r="I26" i="2"/>
  <c r="I25" i="2"/>
  <c r="I24" i="2"/>
  <c r="I23" i="2"/>
  <c r="I21" i="2"/>
  <c r="I20" i="2"/>
  <c r="I19" i="2"/>
  <c r="Q19" i="2" s="1"/>
  <c r="I18" i="2"/>
  <c r="I17" i="2"/>
  <c r="I16" i="2"/>
  <c r="I15" i="2"/>
  <c r="Q15" i="2" s="1"/>
  <c r="I14" i="2"/>
  <c r="I13" i="2"/>
  <c r="I12" i="2"/>
  <c r="I11" i="2"/>
  <c r="Q11" i="2" s="1"/>
  <c r="I10" i="2"/>
  <c r="I9" i="2"/>
  <c r="I8" i="2"/>
  <c r="I7" i="2"/>
  <c r="P5" i="2"/>
  <c r="I5" i="2"/>
  <c r="Q121" i="2"/>
  <c r="Q102" i="2"/>
  <c r="P6" i="3"/>
  <c r="P5" i="3"/>
  <c r="I6" i="3"/>
  <c r="I5" i="3"/>
  <c r="C40" i="1"/>
  <c r="I83" i="3"/>
  <c r="I82" i="3"/>
  <c r="I80" i="3"/>
  <c r="I79" i="3"/>
  <c r="I77" i="3"/>
  <c r="I75" i="3"/>
  <c r="I73" i="3"/>
  <c r="I71" i="3"/>
  <c r="I69" i="3"/>
  <c r="I68" i="3"/>
  <c r="I66" i="3"/>
  <c r="I65" i="3"/>
  <c r="I64" i="3"/>
  <c r="I63" i="3"/>
  <c r="I61" i="3"/>
  <c r="I60" i="3"/>
  <c r="Q60" i="3" s="1"/>
  <c r="I58" i="3"/>
  <c r="I56" i="3"/>
  <c r="I55" i="3"/>
  <c r="I53" i="3"/>
  <c r="I52" i="3"/>
  <c r="I51" i="3"/>
  <c r="I50" i="3"/>
  <c r="I49" i="3"/>
  <c r="I47" i="3"/>
  <c r="I46" i="3"/>
  <c r="I45" i="3"/>
  <c r="I44" i="3"/>
  <c r="I42" i="3"/>
  <c r="I41" i="3"/>
  <c r="I40" i="3"/>
  <c r="I39" i="3"/>
  <c r="I38" i="3"/>
  <c r="I37" i="3"/>
  <c r="I36" i="3"/>
  <c r="I34" i="3"/>
  <c r="I33" i="3"/>
  <c r="I32" i="3"/>
  <c r="I31" i="3"/>
  <c r="I30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P83" i="3"/>
  <c r="P82" i="3"/>
  <c r="Q82" i="3" s="1"/>
  <c r="P80" i="3"/>
  <c r="P79" i="3"/>
  <c r="P77" i="3"/>
  <c r="P75" i="3"/>
  <c r="P73" i="3"/>
  <c r="P71" i="3"/>
  <c r="P69" i="3"/>
  <c r="P68" i="3"/>
  <c r="P66" i="3"/>
  <c r="P65" i="3"/>
  <c r="P64" i="3"/>
  <c r="P63" i="3"/>
  <c r="P61" i="3"/>
  <c r="P60" i="3"/>
  <c r="P58" i="3"/>
  <c r="P56" i="3"/>
  <c r="P55" i="3"/>
  <c r="P53" i="3"/>
  <c r="P52" i="3"/>
  <c r="P51" i="3"/>
  <c r="P50" i="3"/>
  <c r="P49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8" i="3"/>
  <c r="P27" i="3"/>
  <c r="Q27" i="3" s="1"/>
  <c r="P26" i="3"/>
  <c r="P25" i="3"/>
  <c r="P24" i="3"/>
  <c r="P23" i="3"/>
  <c r="Q23" i="3" s="1"/>
  <c r="P22" i="3"/>
  <c r="P21" i="3"/>
  <c r="P20" i="3"/>
  <c r="P19" i="3"/>
  <c r="Q19" i="3" s="1"/>
  <c r="P18" i="3"/>
  <c r="P17" i="3"/>
  <c r="P16" i="3"/>
  <c r="P15" i="3"/>
  <c r="P14" i="3"/>
  <c r="P13" i="3"/>
  <c r="P12" i="3"/>
  <c r="P11" i="3"/>
  <c r="Q11" i="3" s="1"/>
  <c r="O84" i="3"/>
  <c r="N84" i="3"/>
  <c r="M84" i="3"/>
  <c r="L84" i="3"/>
  <c r="K84" i="3"/>
  <c r="J84" i="3"/>
  <c r="O81" i="3"/>
  <c r="N81" i="3"/>
  <c r="M81" i="3"/>
  <c r="L81" i="3"/>
  <c r="K81" i="3"/>
  <c r="J81" i="3"/>
  <c r="O78" i="3"/>
  <c r="N78" i="3"/>
  <c r="M78" i="3"/>
  <c r="L78" i="3"/>
  <c r="K78" i="3"/>
  <c r="J78" i="3"/>
  <c r="O76" i="3"/>
  <c r="N76" i="3"/>
  <c r="M76" i="3"/>
  <c r="L76" i="3"/>
  <c r="K76" i="3"/>
  <c r="J76" i="3"/>
  <c r="O74" i="3"/>
  <c r="N74" i="3"/>
  <c r="M74" i="3"/>
  <c r="L74" i="3"/>
  <c r="K74" i="3"/>
  <c r="J74" i="3"/>
  <c r="O72" i="3"/>
  <c r="N72" i="3"/>
  <c r="M72" i="3"/>
  <c r="L72" i="3"/>
  <c r="K72" i="3"/>
  <c r="J72" i="3"/>
  <c r="O70" i="3"/>
  <c r="N70" i="3"/>
  <c r="M70" i="3"/>
  <c r="L70" i="3"/>
  <c r="K70" i="3"/>
  <c r="J70" i="3"/>
  <c r="O67" i="3"/>
  <c r="N67" i="3"/>
  <c r="M67" i="3"/>
  <c r="L67" i="3"/>
  <c r="K67" i="3"/>
  <c r="J67" i="3"/>
  <c r="O62" i="3"/>
  <c r="N62" i="3"/>
  <c r="M62" i="3"/>
  <c r="L62" i="3"/>
  <c r="K62" i="3"/>
  <c r="J62" i="3"/>
  <c r="O59" i="3"/>
  <c r="N59" i="3"/>
  <c r="M59" i="3"/>
  <c r="L59" i="3"/>
  <c r="K59" i="3"/>
  <c r="J59" i="3"/>
  <c r="O57" i="3"/>
  <c r="N57" i="3"/>
  <c r="M57" i="3"/>
  <c r="L57" i="3"/>
  <c r="K57" i="3"/>
  <c r="J57" i="3"/>
  <c r="O54" i="3"/>
  <c r="N54" i="3"/>
  <c r="M54" i="3"/>
  <c r="L54" i="3"/>
  <c r="K54" i="3"/>
  <c r="J54" i="3"/>
  <c r="N48" i="3"/>
  <c r="J48" i="3"/>
  <c r="O48" i="3"/>
  <c r="M48" i="3"/>
  <c r="L48" i="3"/>
  <c r="K48" i="3"/>
  <c r="O43" i="3"/>
  <c r="N43" i="3"/>
  <c r="M43" i="3"/>
  <c r="L43" i="3"/>
  <c r="K43" i="3"/>
  <c r="J43" i="3"/>
  <c r="O35" i="3"/>
  <c r="N35" i="3"/>
  <c r="M35" i="3"/>
  <c r="L35" i="3"/>
  <c r="K35" i="3"/>
  <c r="J35" i="3"/>
  <c r="O29" i="3"/>
  <c r="N29" i="3"/>
  <c r="M29" i="3"/>
  <c r="L29" i="3"/>
  <c r="K29" i="3"/>
  <c r="J29" i="3"/>
  <c r="O10" i="3"/>
  <c r="N10" i="3"/>
  <c r="M10" i="3"/>
  <c r="L10" i="3"/>
  <c r="K10" i="3"/>
  <c r="J10" i="3"/>
  <c r="N7" i="3"/>
  <c r="J7" i="3"/>
  <c r="O7" i="3"/>
  <c r="M7" i="3"/>
  <c r="L7" i="3"/>
  <c r="K7" i="3"/>
  <c r="H84" i="3"/>
  <c r="G84" i="3"/>
  <c r="F84" i="3"/>
  <c r="E84" i="3"/>
  <c r="D84" i="3"/>
  <c r="H81" i="3"/>
  <c r="G81" i="3"/>
  <c r="F81" i="3"/>
  <c r="E81" i="3"/>
  <c r="D81" i="3"/>
  <c r="H78" i="3"/>
  <c r="G78" i="3"/>
  <c r="F78" i="3"/>
  <c r="E78" i="3"/>
  <c r="D78" i="3"/>
  <c r="H76" i="3"/>
  <c r="G76" i="3"/>
  <c r="F76" i="3"/>
  <c r="E76" i="3"/>
  <c r="D76" i="3"/>
  <c r="H74" i="3"/>
  <c r="G74" i="3"/>
  <c r="F74" i="3"/>
  <c r="E74" i="3"/>
  <c r="D74" i="3"/>
  <c r="H72" i="3"/>
  <c r="G72" i="3"/>
  <c r="F72" i="3"/>
  <c r="E72" i="3"/>
  <c r="D72" i="3"/>
  <c r="H70" i="3"/>
  <c r="D70" i="3"/>
  <c r="G70" i="3"/>
  <c r="F70" i="3"/>
  <c r="E70" i="3"/>
  <c r="H67" i="3"/>
  <c r="G67" i="3"/>
  <c r="F67" i="3"/>
  <c r="E67" i="3"/>
  <c r="D67" i="3"/>
  <c r="H62" i="3"/>
  <c r="G62" i="3"/>
  <c r="F62" i="3"/>
  <c r="E62" i="3"/>
  <c r="D62" i="3"/>
  <c r="H59" i="3"/>
  <c r="G59" i="3"/>
  <c r="F59" i="3"/>
  <c r="E59" i="3"/>
  <c r="D59" i="3"/>
  <c r="H57" i="3"/>
  <c r="G57" i="3"/>
  <c r="F57" i="3"/>
  <c r="E57" i="3"/>
  <c r="D57" i="3"/>
  <c r="H54" i="3"/>
  <c r="G54" i="3"/>
  <c r="F54" i="3"/>
  <c r="E54" i="3"/>
  <c r="D54" i="3"/>
  <c r="H48" i="3"/>
  <c r="D48" i="3"/>
  <c r="G48" i="3"/>
  <c r="F48" i="3"/>
  <c r="E48" i="3"/>
  <c r="H43" i="3"/>
  <c r="G43" i="3"/>
  <c r="F43" i="3"/>
  <c r="E43" i="3"/>
  <c r="D43" i="3"/>
  <c r="H35" i="3"/>
  <c r="G35" i="3"/>
  <c r="F35" i="3"/>
  <c r="E35" i="3"/>
  <c r="D35" i="3"/>
  <c r="H29" i="3"/>
  <c r="G29" i="3"/>
  <c r="F29" i="3"/>
  <c r="E29" i="3"/>
  <c r="D29" i="3"/>
  <c r="H10" i="3"/>
  <c r="G10" i="3"/>
  <c r="F10" i="3"/>
  <c r="E10" i="3"/>
  <c r="D10" i="3"/>
  <c r="F7" i="3"/>
  <c r="H7" i="3"/>
  <c r="G7" i="3"/>
  <c r="E7" i="3"/>
  <c r="D7" i="3"/>
  <c r="H182" i="2"/>
  <c r="G182" i="2"/>
  <c r="F182" i="2"/>
  <c r="E182" i="2"/>
  <c r="H180" i="2"/>
  <c r="G180" i="2"/>
  <c r="F180" i="2"/>
  <c r="E180" i="2"/>
  <c r="H177" i="2"/>
  <c r="G177" i="2"/>
  <c r="F177" i="2"/>
  <c r="E177" i="2"/>
  <c r="H175" i="2"/>
  <c r="G175" i="2"/>
  <c r="F175" i="2"/>
  <c r="E175" i="2"/>
  <c r="H156" i="2"/>
  <c r="G156" i="2"/>
  <c r="F156" i="2"/>
  <c r="E156" i="2"/>
  <c r="E151" i="2"/>
  <c r="H151" i="2"/>
  <c r="G151" i="2"/>
  <c r="F151" i="2"/>
  <c r="H148" i="2"/>
  <c r="G148" i="2"/>
  <c r="F148" i="2"/>
  <c r="E148" i="2"/>
  <c r="H146" i="2"/>
  <c r="G146" i="2"/>
  <c r="F146" i="2"/>
  <c r="E146" i="2"/>
  <c r="H138" i="2"/>
  <c r="G138" i="2"/>
  <c r="F138" i="2"/>
  <c r="E138" i="2"/>
  <c r="H118" i="2"/>
  <c r="G118" i="2"/>
  <c r="F118" i="2"/>
  <c r="E118" i="2"/>
  <c r="H108" i="2"/>
  <c r="G108" i="2"/>
  <c r="F108" i="2"/>
  <c r="E108" i="2"/>
  <c r="H98" i="2"/>
  <c r="G98" i="2"/>
  <c r="F98" i="2"/>
  <c r="E98" i="2"/>
  <c r="H90" i="2"/>
  <c r="G90" i="2"/>
  <c r="F90" i="2"/>
  <c r="E90" i="2"/>
  <c r="H85" i="2"/>
  <c r="G85" i="2"/>
  <c r="F85" i="2"/>
  <c r="E85" i="2"/>
  <c r="H75" i="2"/>
  <c r="G75" i="2"/>
  <c r="F75" i="2"/>
  <c r="E75" i="2"/>
  <c r="H55" i="2"/>
  <c r="G55" i="2"/>
  <c r="F55" i="2"/>
  <c r="E55" i="2"/>
  <c r="H22" i="2"/>
  <c r="G22" i="2"/>
  <c r="F22" i="2"/>
  <c r="E22" i="2"/>
  <c r="H6" i="2"/>
  <c r="G6" i="2"/>
  <c r="F6" i="2"/>
  <c r="E6" i="2"/>
  <c r="D182" i="2"/>
  <c r="D180" i="2"/>
  <c r="D177" i="2"/>
  <c r="D175" i="2"/>
  <c r="D156" i="2"/>
  <c r="D151" i="2"/>
  <c r="D148" i="2"/>
  <c r="D146" i="2"/>
  <c r="D138" i="2"/>
  <c r="D118" i="2"/>
  <c r="D108" i="2"/>
  <c r="D98" i="2"/>
  <c r="D90" i="2"/>
  <c r="D85" i="2"/>
  <c r="D75" i="2"/>
  <c r="D55" i="2"/>
  <c r="D22" i="2"/>
  <c r="D6" i="2"/>
  <c r="C182" i="2"/>
  <c r="C180" i="2"/>
  <c r="C175" i="2"/>
  <c r="C148" i="2"/>
  <c r="C146" i="2"/>
  <c r="C138" i="2"/>
  <c r="C118" i="2"/>
  <c r="C98" i="2"/>
  <c r="C85" i="2"/>
  <c r="C75" i="2"/>
  <c r="C6" i="2"/>
  <c r="O182" i="2"/>
  <c r="N182" i="2"/>
  <c r="M182" i="2"/>
  <c r="L182" i="2"/>
  <c r="K182" i="2"/>
  <c r="O180" i="2"/>
  <c r="N180" i="2"/>
  <c r="M180" i="2"/>
  <c r="L180" i="2"/>
  <c r="K180" i="2"/>
  <c r="O177" i="2"/>
  <c r="N177" i="2"/>
  <c r="M177" i="2"/>
  <c r="L177" i="2"/>
  <c r="K177" i="2"/>
  <c r="C177" i="2"/>
  <c r="O175" i="2"/>
  <c r="N175" i="2"/>
  <c r="M175" i="2"/>
  <c r="L175" i="2"/>
  <c r="K175" i="2"/>
  <c r="K156" i="2"/>
  <c r="O151" i="2"/>
  <c r="N151" i="2"/>
  <c r="M151" i="2"/>
  <c r="L151" i="2"/>
  <c r="K151" i="2"/>
  <c r="O148" i="2"/>
  <c r="N148" i="2"/>
  <c r="M148" i="2"/>
  <c r="L148" i="2"/>
  <c r="K148" i="2"/>
  <c r="J148" i="2"/>
  <c r="O146" i="2"/>
  <c r="N146" i="2"/>
  <c r="M146" i="2"/>
  <c r="L146" i="2"/>
  <c r="K146" i="2"/>
  <c r="K138" i="2"/>
  <c r="O118" i="2"/>
  <c r="N118" i="2"/>
  <c r="M118" i="2"/>
  <c r="L118" i="2"/>
  <c r="O108" i="2"/>
  <c r="N108" i="2"/>
  <c r="M108" i="2"/>
  <c r="L108" i="2"/>
  <c r="K108" i="2"/>
  <c r="W102" i="2"/>
  <c r="O98" i="2"/>
  <c r="M98" i="2"/>
  <c r="K98" i="2"/>
  <c r="O90" i="2"/>
  <c r="N90" i="2"/>
  <c r="M90" i="2"/>
  <c r="L90" i="2"/>
  <c r="K90" i="2"/>
  <c r="C90" i="2"/>
  <c r="O85" i="2"/>
  <c r="N85" i="2"/>
  <c r="M85" i="2"/>
  <c r="L85" i="2"/>
  <c r="K85" i="2"/>
  <c r="V58" i="2"/>
  <c r="U56" i="2"/>
  <c r="U57" i="2" s="1"/>
  <c r="O75" i="2"/>
  <c r="N75" i="2"/>
  <c r="M75" i="2"/>
  <c r="L75" i="2"/>
  <c r="K75" i="2"/>
  <c r="M55" i="2"/>
  <c r="O22" i="2"/>
  <c r="N22" i="2"/>
  <c r="M22" i="2"/>
  <c r="L22" i="2"/>
  <c r="K22" i="2"/>
  <c r="C22" i="2"/>
  <c r="O6" i="2"/>
  <c r="N6" i="2"/>
  <c r="M6" i="2"/>
  <c r="K6" i="2"/>
  <c r="J6" i="2"/>
  <c r="C84" i="3"/>
  <c r="C81" i="3"/>
  <c r="C78" i="3"/>
  <c r="C76" i="3"/>
  <c r="C74" i="3"/>
  <c r="C72" i="3"/>
  <c r="C70" i="3"/>
  <c r="C67" i="3"/>
  <c r="C62" i="3"/>
  <c r="C59" i="3"/>
  <c r="C57" i="3"/>
  <c r="C54" i="3"/>
  <c r="C43" i="3"/>
  <c r="C48" i="3"/>
  <c r="C35" i="3"/>
  <c r="C29" i="3"/>
  <c r="C10" i="3"/>
  <c r="C7" i="3"/>
  <c r="Q53" i="3" l="1"/>
  <c r="Q20" i="3"/>
  <c r="Q24" i="3"/>
  <c r="Q28" i="3"/>
  <c r="Q14" i="3"/>
  <c r="Q18" i="3"/>
  <c r="Q22" i="3"/>
  <c r="Q26" i="3"/>
  <c r="Q16" i="3"/>
  <c r="Q15" i="3"/>
  <c r="Q12" i="3"/>
  <c r="Q83" i="3"/>
  <c r="Q77" i="3"/>
  <c r="Q68" i="3"/>
  <c r="Q64" i="3"/>
  <c r="Q66" i="3"/>
  <c r="Q61" i="3"/>
  <c r="Q52" i="3"/>
  <c r="Q47" i="3"/>
  <c r="Q44" i="3"/>
  <c r="Q33" i="3"/>
  <c r="Q38" i="3"/>
  <c r="Q42" i="3"/>
  <c r="Q37" i="3"/>
  <c r="Q166" i="2"/>
  <c r="Q164" i="2"/>
  <c r="Q169" i="2"/>
  <c r="Q79" i="2"/>
  <c r="Q84" i="2"/>
  <c r="Q125" i="2"/>
  <c r="Q133" i="2"/>
  <c r="Q113" i="2"/>
  <c r="Q112" i="2"/>
  <c r="Q116" i="2"/>
  <c r="Q93" i="2"/>
  <c r="Q94" i="2"/>
  <c r="I98" i="2"/>
  <c r="Q92" i="2"/>
  <c r="Q96" i="2"/>
  <c r="Q105" i="2"/>
  <c r="Q80" i="2"/>
  <c r="Q78" i="2"/>
  <c r="Q83" i="2"/>
  <c r="Q97" i="2"/>
  <c r="Q106" i="2"/>
  <c r="Q111" i="2"/>
  <c r="Q115" i="2"/>
  <c r="Q76" i="2"/>
  <c r="Q86" i="2"/>
  <c r="Q100" i="2"/>
  <c r="Q104" i="2"/>
  <c r="Q109" i="2"/>
  <c r="Q117" i="2"/>
  <c r="Q126" i="2"/>
  <c r="Q63" i="2"/>
  <c r="Q71" i="2"/>
  <c r="Q72" i="2"/>
  <c r="Q69" i="2"/>
  <c r="Q73" i="2"/>
  <c r="Q56" i="2"/>
  <c r="Q60" i="2"/>
  <c r="Q64" i="2"/>
  <c r="Q68" i="2"/>
  <c r="I118" i="2"/>
  <c r="Q58" i="2"/>
  <c r="Q62" i="2"/>
  <c r="Q66" i="2"/>
  <c r="Q70" i="2"/>
  <c r="Q74" i="2"/>
  <c r="Q99" i="2"/>
  <c r="Q103" i="2"/>
  <c r="Q107" i="2"/>
  <c r="Q147" i="2"/>
  <c r="P148" i="2"/>
  <c r="I138" i="2"/>
  <c r="Q16" i="2"/>
  <c r="Q91" i="2"/>
  <c r="Q95" i="2"/>
  <c r="Q139" i="2"/>
  <c r="Q143" i="2"/>
  <c r="Q176" i="2"/>
  <c r="I85" i="2"/>
  <c r="I146" i="2"/>
  <c r="I75" i="2"/>
  <c r="I148" i="2"/>
  <c r="Q57" i="2"/>
  <c r="Q61" i="2"/>
  <c r="Q65" i="2"/>
  <c r="Q88" i="2"/>
  <c r="Q120" i="2"/>
  <c r="Q124" i="2"/>
  <c r="Q128" i="2"/>
  <c r="Q132" i="2"/>
  <c r="Q136" i="2"/>
  <c r="Q152" i="2"/>
  <c r="Q157" i="2"/>
  <c r="Q161" i="2"/>
  <c r="Q165" i="2"/>
  <c r="Q173" i="2"/>
  <c r="Q179" i="2"/>
  <c r="Q87" i="2"/>
  <c r="Q119" i="2"/>
  <c r="Q123" i="2"/>
  <c r="Q127" i="2"/>
  <c r="Q131" i="2"/>
  <c r="Q135" i="2"/>
  <c r="Q155" i="2"/>
  <c r="I90" i="2"/>
  <c r="Q53" i="2"/>
  <c r="Q52" i="2"/>
  <c r="Q9" i="2"/>
  <c r="Q13" i="2"/>
  <c r="Q17" i="2"/>
  <c r="Q21" i="2"/>
  <c r="Q26" i="2"/>
  <c r="Q51" i="2"/>
  <c r="Q54" i="2"/>
  <c r="Q59" i="2"/>
  <c r="Q67" i="2"/>
  <c r="Q160" i="2"/>
  <c r="Q168" i="2"/>
  <c r="Q172" i="2"/>
  <c r="Q178" i="2"/>
  <c r="Q23" i="2"/>
  <c r="Q27" i="2"/>
  <c r="Q32" i="2"/>
  <c r="Q12" i="2"/>
  <c r="Q20" i="2"/>
  <c r="Q38" i="2"/>
  <c r="Q42" i="2"/>
  <c r="Q159" i="2"/>
  <c r="Q163" i="2"/>
  <c r="Q167" i="2"/>
  <c r="Q171" i="2"/>
  <c r="Q50" i="2"/>
  <c r="Q49" i="2"/>
  <c r="Q46" i="2"/>
  <c r="Q44" i="2"/>
  <c r="Q43" i="2"/>
  <c r="Q41" i="2"/>
  <c r="Q40" i="2"/>
  <c r="Q37" i="2"/>
  <c r="Q36" i="2"/>
  <c r="Q34" i="2"/>
  <c r="Q29" i="2"/>
  <c r="Q10" i="2"/>
  <c r="Q14" i="2"/>
  <c r="Q18" i="2"/>
  <c r="Q25" i="2"/>
  <c r="Q24" i="2"/>
  <c r="Q8" i="2"/>
  <c r="Q7" i="2"/>
  <c r="Q30" i="2"/>
  <c r="Q35" i="2"/>
  <c r="Q39" i="2"/>
  <c r="Q47" i="2"/>
  <c r="I22" i="2"/>
  <c r="Q48" i="2"/>
  <c r="I6" i="2"/>
  <c r="I182" i="2"/>
  <c r="I180" i="2"/>
  <c r="I177" i="2"/>
  <c r="I175" i="2"/>
  <c r="Q46" i="3"/>
  <c r="Q56" i="3"/>
  <c r="Q55" i="3"/>
  <c r="Q58" i="3"/>
  <c r="Q63" i="3"/>
  <c r="Q69" i="3"/>
  <c r="I78" i="3"/>
  <c r="P78" i="3"/>
  <c r="Q78" i="3" s="1"/>
  <c r="E24" i="1" s="1"/>
  <c r="Q80" i="3"/>
  <c r="Q41" i="3"/>
  <c r="Q32" i="3"/>
  <c r="P84" i="3"/>
  <c r="Q73" i="3"/>
  <c r="P74" i="3"/>
  <c r="I10" i="3"/>
  <c r="P7" i="3"/>
  <c r="P29" i="3"/>
  <c r="Q13" i="3"/>
  <c r="Q17" i="3"/>
  <c r="Q21" i="3"/>
  <c r="Q25" i="3"/>
  <c r="I29" i="3"/>
  <c r="P48" i="3"/>
  <c r="Q45" i="3"/>
  <c r="Q51" i="3"/>
  <c r="Q49" i="3"/>
  <c r="P62" i="3"/>
  <c r="Q65" i="3"/>
  <c r="I70" i="3"/>
  <c r="P70" i="3"/>
  <c r="Q75" i="3"/>
  <c r="I84" i="3"/>
  <c r="Q84" i="3" s="1"/>
  <c r="E26" i="1" s="1"/>
  <c r="I81" i="3"/>
  <c r="P81" i="3"/>
  <c r="Q79" i="3"/>
  <c r="P76" i="3"/>
  <c r="I76" i="3"/>
  <c r="I74" i="3"/>
  <c r="P72" i="3"/>
  <c r="Q71" i="3"/>
  <c r="I72" i="3"/>
  <c r="Q72" i="3" s="1"/>
  <c r="E21" i="1" s="1"/>
  <c r="I67" i="3"/>
  <c r="P67" i="3"/>
  <c r="I62" i="3"/>
  <c r="P59" i="3"/>
  <c r="I59" i="3"/>
  <c r="I57" i="3"/>
  <c r="P57" i="3"/>
  <c r="I54" i="3"/>
  <c r="Q50" i="3"/>
  <c r="P54" i="3"/>
  <c r="I48" i="3"/>
  <c r="I43" i="3"/>
  <c r="Q36" i="3"/>
  <c r="Q40" i="3"/>
  <c r="P43" i="3"/>
  <c r="Q39" i="3"/>
  <c r="Q31" i="3"/>
  <c r="P35" i="3"/>
  <c r="Q30" i="3"/>
  <c r="Q34" i="3"/>
  <c r="I35" i="3"/>
  <c r="P10" i="3"/>
  <c r="I7" i="3"/>
  <c r="C85" i="3"/>
  <c r="M85" i="3"/>
  <c r="L85" i="3"/>
  <c r="J85" i="3"/>
  <c r="N85" i="3"/>
  <c r="K85" i="3"/>
  <c r="O85" i="3"/>
  <c r="F85" i="3"/>
  <c r="G85" i="3"/>
  <c r="E85" i="3"/>
  <c r="D85" i="3"/>
  <c r="H85" i="3"/>
  <c r="D183" i="2"/>
  <c r="F183" i="2"/>
  <c r="E183" i="2"/>
  <c r="G183" i="2"/>
  <c r="H183" i="2"/>
  <c r="C108" i="2"/>
  <c r="I108" i="2" s="1"/>
  <c r="C151" i="2"/>
  <c r="I151" i="2" s="1"/>
  <c r="C156" i="2"/>
  <c r="I156" i="2" s="1"/>
  <c r="C55" i="2"/>
  <c r="I55" i="2" s="1"/>
  <c r="J182" i="2"/>
  <c r="P182" i="2" s="1"/>
  <c r="J98" i="2"/>
  <c r="K55" i="2"/>
  <c r="O55" i="2"/>
  <c r="L156" i="2"/>
  <c r="N156" i="2"/>
  <c r="L138" i="2"/>
  <c r="M156" i="2"/>
  <c r="M138" i="2"/>
  <c r="N55" i="2"/>
  <c r="L98" i="2"/>
  <c r="O138" i="2"/>
  <c r="O156" i="2"/>
  <c r="J180" i="2"/>
  <c r="P180" i="2" s="1"/>
  <c r="L6" i="2"/>
  <c r="P6" i="2" s="1"/>
  <c r="Q5" i="2"/>
  <c r="K118" i="2"/>
  <c r="L55" i="2"/>
  <c r="J146" i="2"/>
  <c r="P146" i="2" s="1"/>
  <c r="N98" i="2"/>
  <c r="J118" i="2"/>
  <c r="P118" i="2" s="1"/>
  <c r="N138" i="2"/>
  <c r="Q35" i="3" l="1"/>
  <c r="E12" i="1" s="1"/>
  <c r="Q54" i="3"/>
  <c r="E15" i="1" s="1"/>
  <c r="Q10" i="3"/>
  <c r="E10" i="1" s="1"/>
  <c r="Q59" i="3"/>
  <c r="E17" i="1" s="1"/>
  <c r="Q57" i="3"/>
  <c r="E16" i="1" s="1"/>
  <c r="Q48" i="3"/>
  <c r="E14" i="1" s="1"/>
  <c r="Q62" i="3"/>
  <c r="E18" i="1" s="1"/>
  <c r="Q180" i="2"/>
  <c r="K25" i="1" s="1"/>
  <c r="Q118" i="2"/>
  <c r="K17" i="1" s="1"/>
  <c r="Q148" i="2"/>
  <c r="K20" i="1" s="1"/>
  <c r="Q146" i="2"/>
  <c r="K19" i="1" s="1"/>
  <c r="Q182" i="2"/>
  <c r="K26" i="1" s="1"/>
  <c r="P98" i="2"/>
  <c r="Q98" i="2" s="1"/>
  <c r="K15" i="1" s="1"/>
  <c r="Q70" i="3"/>
  <c r="E20" i="1" s="1"/>
  <c r="Q76" i="3"/>
  <c r="E23" i="1" s="1"/>
  <c r="Q29" i="3"/>
  <c r="E11" i="1" s="1"/>
  <c r="Q6" i="2"/>
  <c r="K9" i="1" s="1"/>
  <c r="Q7" i="3"/>
  <c r="E9" i="1" s="1"/>
  <c r="Q81" i="3"/>
  <c r="E25" i="1" s="1"/>
  <c r="Q67" i="3"/>
  <c r="E19" i="1" s="1"/>
  <c r="Q43" i="3"/>
  <c r="E13" i="1" s="1"/>
  <c r="I85" i="3"/>
  <c r="Q74" i="3"/>
  <c r="E22" i="1" s="1"/>
  <c r="C183" i="2"/>
  <c r="J138" i="2"/>
  <c r="P138" i="2" s="1"/>
  <c r="Q138" i="2" s="1"/>
  <c r="K18" i="1" s="1"/>
  <c r="J85" i="2"/>
  <c r="P85" i="2" s="1"/>
  <c r="Q85" i="2" s="1"/>
  <c r="K13" i="1" s="1"/>
  <c r="K183" i="2"/>
  <c r="L183" i="2"/>
  <c r="O183" i="2"/>
  <c r="M183" i="2"/>
  <c r="N183" i="2"/>
  <c r="J151" i="2"/>
  <c r="P151" i="2" s="1"/>
  <c r="Q151" i="2" s="1"/>
  <c r="J108" i="2"/>
  <c r="P108" i="2" s="1"/>
  <c r="Q108" i="2" s="1"/>
  <c r="K16" i="1" s="1"/>
  <c r="J90" i="2"/>
  <c r="P90" i="2" s="1"/>
  <c r="Q90" i="2" s="1"/>
  <c r="K14" i="1" s="1"/>
  <c r="J22" i="2"/>
  <c r="P22" i="2" s="1"/>
  <c r="Q22" i="2" s="1"/>
  <c r="K10" i="1" s="1"/>
  <c r="J156" i="2"/>
  <c r="P156" i="2" s="1"/>
  <c r="Q156" i="2" s="1"/>
  <c r="J55" i="2"/>
  <c r="P55" i="2" s="1"/>
  <c r="Q55" i="2" s="1"/>
  <c r="K11" i="1" s="1"/>
  <c r="J177" i="2"/>
  <c r="P177" i="2" s="1"/>
  <c r="Q177" i="2" s="1"/>
  <c r="K24" i="1" s="1"/>
  <c r="J75" i="2"/>
  <c r="P75" i="2" s="1"/>
  <c r="Q75" i="2" s="1"/>
  <c r="K12" i="1" s="1"/>
  <c r="J175" i="2"/>
  <c r="P175" i="2" s="1"/>
  <c r="Q175" i="2" s="1"/>
  <c r="K23" i="1" s="1"/>
  <c r="K21" i="1" l="1"/>
  <c r="K22" i="1"/>
  <c r="E8" i="1"/>
  <c r="I183" i="2"/>
  <c r="J183" i="2"/>
  <c r="Q183" i="2"/>
  <c r="Q186" i="2" s="1"/>
  <c r="Q188" i="2" s="1"/>
  <c r="P183" i="2"/>
  <c r="K8" i="1" l="1"/>
  <c r="E31" i="1"/>
  <c r="L8" i="1"/>
  <c r="F31" i="1" s="1"/>
  <c r="G31" i="1" s="1"/>
  <c r="P89" i="3" l="1"/>
  <c r="Q89" i="3" s="1"/>
  <c r="Q9" i="3"/>
  <c r="Q8" i="3"/>
  <c r="Q6" i="3"/>
  <c r="Q5" i="3"/>
  <c r="G88" i="3" l="1"/>
  <c r="G90" i="3" s="1"/>
  <c r="H88" i="3"/>
  <c r="H90" i="3" s="1"/>
  <c r="N88" i="3"/>
  <c r="N90" i="3" s="1"/>
  <c r="M88" i="3"/>
  <c r="M90" i="3" s="1"/>
  <c r="K88" i="3"/>
  <c r="K89" i="3" s="1"/>
  <c r="F88" i="3"/>
  <c r="F90" i="3" s="1"/>
  <c r="D88" i="3"/>
  <c r="D90" i="3" s="1"/>
  <c r="E88" i="3"/>
  <c r="E90" i="3" s="1"/>
  <c r="C88" i="3"/>
  <c r="C90" i="3" s="1"/>
  <c r="J88" i="3" l="1"/>
  <c r="J90" i="3" s="1"/>
  <c r="O88" i="3"/>
  <c r="O90" i="3" s="1"/>
  <c r="L88" i="3"/>
  <c r="L90" i="3" s="1"/>
  <c r="K90" i="3"/>
  <c r="P85" i="3" l="1"/>
  <c r="P88" i="3" s="1"/>
  <c r="P90" i="3" s="1"/>
  <c r="Q85" i="3"/>
  <c r="Q88" i="3" s="1"/>
  <c r="Q90" i="3" s="1"/>
</calcChain>
</file>

<file path=xl/sharedStrings.xml><?xml version="1.0" encoding="utf-8"?>
<sst xmlns="http://schemas.openxmlformats.org/spreadsheetml/2006/main" count="449" uniqueCount="305">
  <si>
    <t>ASOCIACION DE SCOUTS DE EL SALVADOR</t>
  </si>
  <si>
    <t>Enero</t>
  </si>
  <si>
    <t>julio</t>
  </si>
  <si>
    <t>agosto</t>
  </si>
  <si>
    <t>septiembre</t>
  </si>
  <si>
    <t>octubre</t>
  </si>
  <si>
    <t>noviembre</t>
  </si>
  <si>
    <t>diciembre</t>
  </si>
  <si>
    <t>Totales</t>
  </si>
  <si>
    <t>Ventas Gravadas</t>
  </si>
  <si>
    <t>Ventas Exentas</t>
  </si>
  <si>
    <t>Total Ingresos Tienda Scouts - San Salvador</t>
  </si>
  <si>
    <t xml:space="preserve">Inscripciones anuales </t>
  </si>
  <si>
    <t>Inscripciones anuales</t>
  </si>
  <si>
    <t xml:space="preserve">Total Inscripciones anuales </t>
  </si>
  <si>
    <t>Indaba</t>
  </si>
  <si>
    <t>ENDIPAIN Virtuales (Encuentro Distrital de Patrullas por Internet)</t>
  </si>
  <si>
    <t>Reunión Virtual con Presidentes de Clan - Temas para Parlamento</t>
  </si>
  <si>
    <t>Convivio Dirigentes de Manada</t>
  </si>
  <si>
    <t>Congreso de Caminantes</t>
  </si>
  <si>
    <t>PHILLIA Virtual - "Liderazgo en tiempos de Cuarentena"</t>
  </si>
  <si>
    <t>Parlamento Rover - Conformación Comité de Rovers</t>
  </si>
  <si>
    <t>Paz y Bien</t>
  </si>
  <si>
    <t>Cine Scout - Videos cooperativos por patrulla</t>
  </si>
  <si>
    <t>Concurso de amarres en maqueta</t>
  </si>
  <si>
    <t>AVROLI 2020 - Apertura</t>
  </si>
  <si>
    <t>Katun</t>
  </si>
  <si>
    <t>Rally Nacional de Manadas</t>
  </si>
  <si>
    <t>Encuentro Nacional de Patrullas por Internet (ENPI)</t>
  </si>
  <si>
    <t xml:space="preserve">Total Inscripciones Eventos Nacionales </t>
  </si>
  <si>
    <t>Camporee</t>
  </si>
  <si>
    <t>Rover Moot Centroamericano  - Guatemala</t>
  </si>
  <si>
    <t>Jamboree  - EEUU</t>
  </si>
  <si>
    <t>Indaba Centroamericano - Costa Rica</t>
  </si>
  <si>
    <t>Jamcam</t>
  </si>
  <si>
    <t xml:space="preserve">Total Inscripciones Enventos Internacionales </t>
  </si>
  <si>
    <t xml:space="preserve">Metodos Educativos </t>
  </si>
  <si>
    <t>Capacitación</t>
  </si>
  <si>
    <t>costo 91%</t>
  </si>
  <si>
    <t xml:space="preserve">Curso Informativo </t>
  </si>
  <si>
    <t>Curso Básico- Proceso de IM</t>
  </si>
  <si>
    <t>Curso Preliminar</t>
  </si>
  <si>
    <t>Curso Avanzado</t>
  </si>
  <si>
    <t>Curso Nivel 1</t>
  </si>
  <si>
    <t xml:space="preserve">Total Metodos Educativos </t>
  </si>
  <si>
    <t>Proyectos Interinntitucionales</t>
  </si>
  <si>
    <t>Proyecto MIGOBDT</t>
  </si>
  <si>
    <t>Total Proyectos Interinntitucionales</t>
  </si>
  <si>
    <t>Curso de Alto Nivel - (Mod. Educativos - Escultismo)</t>
  </si>
  <si>
    <t>Campamentos Vida al aire libre</t>
  </si>
  <si>
    <t>Total Proyectos Financieros</t>
  </si>
  <si>
    <t>Alquileres Casa Scouts S.S</t>
  </si>
  <si>
    <t>Casa Scout S.S.</t>
  </si>
  <si>
    <t>Total Alquileres Casa Scouts S.S</t>
  </si>
  <si>
    <t xml:space="preserve">Campos Escuelas </t>
  </si>
  <si>
    <t>Campos escuelas</t>
  </si>
  <si>
    <t xml:space="preserve">Total Campos Escuelas </t>
  </si>
  <si>
    <t>Parqueo</t>
  </si>
  <si>
    <t xml:space="preserve">Alquiler de Parqueo </t>
  </si>
  <si>
    <t>Total Parqueo</t>
  </si>
  <si>
    <t>Parque de Aventura y Liderazgo</t>
  </si>
  <si>
    <t>Cuerdas altas</t>
  </si>
  <si>
    <t xml:space="preserve">Ingreso a instalaciones    </t>
  </si>
  <si>
    <t>Equipo de campismo y salòn</t>
  </si>
  <si>
    <t>Total Parque de Aventura y Liderazgo</t>
  </si>
  <si>
    <t>Intereses</t>
  </si>
  <si>
    <t>INTERESES GENERADOS POR CUENTA CARTERA</t>
  </si>
  <si>
    <t>INTERESES GENERADOS POR TITULOS VALORES</t>
  </si>
  <si>
    <t>Total Intereses</t>
  </si>
  <si>
    <t xml:space="preserve">Donaciones Personas Naturales </t>
  </si>
  <si>
    <t>Donaciones personas naturales</t>
  </si>
  <si>
    <t xml:space="preserve">Total Donaciones Personas Naturales </t>
  </si>
  <si>
    <t xml:space="preserve">Donaciones Personas Jurídicas </t>
  </si>
  <si>
    <t>Donaciones personas juridicas</t>
  </si>
  <si>
    <t xml:space="preserve">Total Donaciones Personas Jurídicas </t>
  </si>
  <si>
    <t xml:space="preserve">Donaciones en Especies </t>
  </si>
  <si>
    <t>Donaciones en especie</t>
  </si>
  <si>
    <t xml:space="preserve">Total Donaciones en Especies </t>
  </si>
  <si>
    <t>otras Donaciones</t>
  </si>
  <si>
    <t xml:space="preserve"> Otras donaciones de grupos</t>
  </si>
  <si>
    <t>Total otras Donaciones a Grupos</t>
  </si>
  <si>
    <t xml:space="preserve">Ventas Varias </t>
  </si>
  <si>
    <t>Ventas varias</t>
  </si>
  <si>
    <t xml:space="preserve">Total Ventas Varias </t>
  </si>
  <si>
    <t xml:space="preserve">Ingresos Diversos </t>
  </si>
  <si>
    <t>Ingresos Diversos</t>
  </si>
  <si>
    <t>Excedente periodos anteriores</t>
  </si>
  <si>
    <t xml:space="preserve">Total Ingresos Diversos </t>
  </si>
  <si>
    <t xml:space="preserve">TOTAL GENERAL </t>
  </si>
  <si>
    <t>EGRESOS</t>
  </si>
  <si>
    <t>SUMA</t>
  </si>
  <si>
    <t>AJUSTE DEPRECIACIÓN</t>
  </si>
  <si>
    <t>EFECTO PÉRDIDA SIN AJUSTE</t>
  </si>
  <si>
    <t>Tipo</t>
  </si>
  <si>
    <t xml:space="preserve">Primer </t>
  </si>
  <si>
    <t>Semestre</t>
  </si>
  <si>
    <t>Febrero</t>
  </si>
  <si>
    <t>Marzo</t>
  </si>
  <si>
    <t>Abril</t>
  </si>
  <si>
    <t>Mayo</t>
  </si>
  <si>
    <t>Junio</t>
  </si>
  <si>
    <t>DETALLE</t>
  </si>
  <si>
    <t>Primer trimestre</t>
  </si>
  <si>
    <t>Segundo trimestre</t>
  </si>
  <si>
    <t>Tercer trimestre</t>
  </si>
  <si>
    <t>Cuarto Trimestre</t>
  </si>
  <si>
    <t>Segundo</t>
  </si>
  <si>
    <t>Ingresos de Tienda</t>
  </si>
  <si>
    <t>Inscripciones Enventos Internacionales</t>
  </si>
  <si>
    <t>Proyectos Financieros</t>
  </si>
  <si>
    <t>alquiler parque de aventura</t>
  </si>
  <si>
    <t>ASOCIACIÓN DE SCOUTS DE EL SALVADOR</t>
  </si>
  <si>
    <t>"Jovenes scouts reconstruyendo de frente al post COVID 19"</t>
  </si>
  <si>
    <t>PROYECTO ASES - MIGOBDT</t>
  </si>
  <si>
    <t>RESUMEN DE INFORME DE EJECUCION</t>
  </si>
  <si>
    <t>INGRESO DE FONDOS</t>
  </si>
  <si>
    <t>EGRESOS DE FONDOS</t>
  </si>
  <si>
    <t>Saldo Disponible</t>
  </si>
  <si>
    <t>Prepara:</t>
  </si>
  <si>
    <t>________________________________________</t>
  </si>
  <si>
    <t>Aprueba:</t>
  </si>
  <si>
    <t>Asociacion de Scouts de El Salvador</t>
  </si>
  <si>
    <t>Fecha: 05 de marzo de 2020</t>
  </si>
  <si>
    <t>Proyecto AMSS</t>
  </si>
  <si>
    <t xml:space="preserve">Costo de Ventas </t>
  </si>
  <si>
    <t>Compras Locales</t>
  </si>
  <si>
    <t xml:space="preserve">Total Costo de Ventas </t>
  </si>
  <si>
    <t>Gastos de Ventas</t>
  </si>
  <si>
    <t>Sueldos y salarios</t>
  </si>
  <si>
    <t>Vacaciones y aguinaldos</t>
  </si>
  <si>
    <t xml:space="preserve">Comisiones </t>
  </si>
  <si>
    <t>Indemnizaciones</t>
  </si>
  <si>
    <t>Isss cuota patronal</t>
  </si>
  <si>
    <t>Afp cuota patronal</t>
  </si>
  <si>
    <t>Papelería y útiles</t>
  </si>
  <si>
    <t>Aseo y limpieza</t>
  </si>
  <si>
    <t>Depreciacion</t>
  </si>
  <si>
    <t>Mantenimiento de oficina</t>
  </si>
  <si>
    <t>Honorarios Diversos</t>
  </si>
  <si>
    <t>Gastos de Ejercicios Anteriores</t>
  </si>
  <si>
    <t>Total Gastos de Ventas San Salvador</t>
  </si>
  <si>
    <t>Gastos de Administración</t>
  </si>
  <si>
    <t>ANEXO</t>
  </si>
  <si>
    <t>Bonificación</t>
  </si>
  <si>
    <t>Telefonía celular</t>
  </si>
  <si>
    <t>CONTRATO</t>
  </si>
  <si>
    <t>Telefonía fija</t>
  </si>
  <si>
    <t>Energía eléctrica</t>
  </si>
  <si>
    <t>Agua</t>
  </si>
  <si>
    <t>Mantenimiento de mobiliario y Eq.</t>
  </si>
  <si>
    <t>Mantenimiento del vehículo ($100 cada tres meses)</t>
  </si>
  <si>
    <t>Combustibles y lubricantes</t>
  </si>
  <si>
    <t xml:space="preserve">Publicaciones e inscripciones </t>
  </si>
  <si>
    <t>Mantenimiento de oficina e instalacion en gral</t>
  </si>
  <si>
    <t>Honorarios diversos</t>
  </si>
  <si>
    <t>Impuestos municipales y fiscales</t>
  </si>
  <si>
    <t>Honorarios del auditor</t>
  </si>
  <si>
    <t>Atenciones al Consejo</t>
  </si>
  <si>
    <t>Transporte de personal</t>
  </si>
  <si>
    <t>Matrícula del vehículo</t>
  </si>
  <si>
    <t>Multa por pagos extemporaneos</t>
  </si>
  <si>
    <t>IVA por proporcionalidad</t>
  </si>
  <si>
    <t>Viaticos Para Empleados Tramites Varios</t>
  </si>
  <si>
    <t>Legalizacion de libros legales</t>
  </si>
  <si>
    <t>Gastos ejercicios anteriores</t>
  </si>
  <si>
    <t>Total Gastos de Administración Oficina Central</t>
  </si>
  <si>
    <t>Gastos de Escultismo  - Operación</t>
  </si>
  <si>
    <t>Papeleria y utiles</t>
  </si>
  <si>
    <t>Atencion a comision técnica</t>
  </si>
  <si>
    <t>Reintegro donaciones a grupos</t>
  </si>
  <si>
    <t>Animacion Territorial</t>
  </si>
  <si>
    <t>Atencion a voluntarios scouts</t>
  </si>
  <si>
    <t>Acreditaciones-CONNA</t>
  </si>
  <si>
    <t>Total Gastos de Escultismo  - Operación</t>
  </si>
  <si>
    <t>Campos Escuelas</t>
  </si>
  <si>
    <t>Comisiones</t>
  </si>
  <si>
    <t>Total Campos Escuelas</t>
  </si>
  <si>
    <t>Proyectos Interinstitucionales</t>
  </si>
  <si>
    <t>Total Proyectos Interinstitucionales</t>
  </si>
  <si>
    <t>Curso de capacitación</t>
  </si>
  <si>
    <t>Gastos de Inscripción</t>
  </si>
  <si>
    <t>Carnets de inscripción</t>
  </si>
  <si>
    <t>Matriculas de inscripción</t>
  </si>
  <si>
    <t>Primas de Seguros</t>
  </si>
  <si>
    <t>Membresia Organizacion Mundial Scouts</t>
  </si>
  <si>
    <t>Otros Gastos por inscripciones</t>
  </si>
  <si>
    <t>Total Gastos de Inscripción</t>
  </si>
  <si>
    <t>Asamblea Nacional</t>
  </si>
  <si>
    <t>Memoria</t>
  </si>
  <si>
    <t>Alimentación y refrigerios</t>
  </si>
  <si>
    <t>Prensa</t>
  </si>
  <si>
    <t>Accesorio y Herramientas</t>
  </si>
  <si>
    <t>Alquileres</t>
  </si>
  <si>
    <t>Combustible compras Asamblea</t>
  </si>
  <si>
    <t>Consejo scouts nacional</t>
  </si>
  <si>
    <t>Total Asamblea Nacional</t>
  </si>
  <si>
    <t>Semana Scouts</t>
  </si>
  <si>
    <t>Otros eventos nacionales</t>
  </si>
  <si>
    <t>Natalicio Baden Powell</t>
  </si>
  <si>
    <t xml:space="preserve">Total Eventos Nacionales </t>
  </si>
  <si>
    <t>Gastos  administrativos para eventos</t>
  </si>
  <si>
    <t xml:space="preserve">Total Eventos Internacionales </t>
  </si>
  <si>
    <t>Total Comunicaciones</t>
  </si>
  <si>
    <t>alquileres y otros servicios</t>
  </si>
  <si>
    <t>Venta de productos masivos</t>
  </si>
  <si>
    <t>Total Otros Proyectos Financieros</t>
  </si>
  <si>
    <t xml:space="preserve"> Parque de Aventura y Liderazgo</t>
  </si>
  <si>
    <t>Indemnización</t>
  </si>
  <si>
    <t>Energia Electrica</t>
  </si>
  <si>
    <t>Agua potable</t>
  </si>
  <si>
    <t>Combustible y lubricantes</t>
  </si>
  <si>
    <t>Gastos de exhibición y publicidad</t>
  </si>
  <si>
    <t>Mtto. Mobiliario, Equipo e Instalaciones</t>
  </si>
  <si>
    <t>Viaticos</t>
  </si>
  <si>
    <t>Honorarios Guias</t>
  </si>
  <si>
    <t>Alimentacion y Refrigerios para Eventos</t>
  </si>
  <si>
    <t>Atencion al personal de eventos</t>
  </si>
  <si>
    <t>Comisiones Bancarias</t>
  </si>
  <si>
    <t xml:space="preserve">Total Comisiones Bancarias </t>
  </si>
  <si>
    <t>COMISION POR MOVIMIENTOS DE REPORTOS</t>
  </si>
  <si>
    <t>COMISION POR MOVIMIENTOS DE CEDEVAL</t>
  </si>
  <si>
    <t>Gastos Comisiones por reportos</t>
  </si>
  <si>
    <t>Gastos de Ejercicios anteriores</t>
  </si>
  <si>
    <t>TOTAL GENERAL</t>
  </si>
  <si>
    <t>INGRESOS</t>
  </si>
  <si>
    <t>ANEXO PRESUPUESTO EGRESOS - 2021</t>
  </si>
  <si>
    <t>ANEXO PRESUPUESTO INGRESOS - 2021</t>
  </si>
  <si>
    <t>Atencion al personal de Of. (Agua, café y azúcar)</t>
  </si>
  <si>
    <t>Mantenimiento y reparación de mobiliario y equipo</t>
  </si>
  <si>
    <t>Administrador</t>
  </si>
  <si>
    <t xml:space="preserve">    ASOCIACION DE SCOUTS DE EL SALVADOR</t>
  </si>
  <si>
    <t>N°</t>
  </si>
  <si>
    <t>Empleado</t>
  </si>
  <si>
    <t>Salario nominal</t>
  </si>
  <si>
    <t>DEPARTAMENTO</t>
  </si>
  <si>
    <t>CARGO</t>
  </si>
  <si>
    <t>CUOTA PATRONAL ISSS</t>
  </si>
  <si>
    <t>CUOTA PATRONAL AFP</t>
  </si>
  <si>
    <t xml:space="preserve">ADMINISTRACION </t>
  </si>
  <si>
    <t>ADMINISTRACIÓN</t>
  </si>
  <si>
    <t>CONTADOR GENERAL</t>
  </si>
  <si>
    <t>ANIVAL ANTONIO CORNEJO MARTÍNEZ</t>
  </si>
  <si>
    <t>MENSAJERIA/OFICIOS VARIOS</t>
  </si>
  <si>
    <t>SAUL HUMBERTO ORANTES</t>
  </si>
  <si>
    <t>VIGILANTE</t>
  </si>
  <si>
    <t>SUB-TOTAL</t>
  </si>
  <si>
    <t>JACQUELINE RAMIREZ</t>
  </si>
  <si>
    <t>VENTAS</t>
  </si>
  <si>
    <t xml:space="preserve">ENCARGADA DE TIENDA </t>
  </si>
  <si>
    <t>ESCULTISMO</t>
  </si>
  <si>
    <t>ASITENTE ESCULTISMO Y ADMINISTRACION</t>
  </si>
  <si>
    <t>CAMPO ESCUELA ATLACATL</t>
  </si>
  <si>
    <t>MANUEL SANTOS LOPEZ</t>
  </si>
  <si>
    <t>CAMPO ESCUELA</t>
  </si>
  <si>
    <t xml:space="preserve">ADMINISTRADOR DE CEA </t>
  </si>
  <si>
    <t>TOTAL</t>
  </si>
  <si>
    <t>PLANILLA DE SUELDOS 100%</t>
  </si>
  <si>
    <t>ISSS LABORAL</t>
  </si>
  <si>
    <t>AFP LABORAL</t>
  </si>
  <si>
    <t>ISR LABORAL</t>
  </si>
  <si>
    <t>TOTAL A RECIBIR</t>
  </si>
  <si>
    <t>VENTAS Y COMERCIALIZACION /  INSCRIPCIONES</t>
  </si>
  <si>
    <t>INSCRIPCIONES</t>
  </si>
  <si>
    <t>PLANILLA DE SUELDOS Y SALARIOS</t>
  </si>
  <si>
    <t>YESSICA MARICELA MARTINEZ</t>
  </si>
  <si>
    <t>HERBERT ENRIQUE MONTOYA</t>
  </si>
  <si>
    <t>FIJOS</t>
  </si>
  <si>
    <t>PLANILLA DE SUELDOS EVENTUALES</t>
  </si>
  <si>
    <t>EMPLEADO</t>
  </si>
  <si>
    <t>DUI</t>
  </si>
  <si>
    <t>HONORARIOS PROPUESTOS</t>
  </si>
  <si>
    <t>DIAS TRABAJADOS</t>
  </si>
  <si>
    <t>HONORARIO DEVENGADO</t>
  </si>
  <si>
    <t>DGII -  ISR</t>
  </si>
  <si>
    <t>TOTAL DEDUCCIONES</t>
  </si>
  <si>
    <t>NETO A PAGAR</t>
  </si>
  <si>
    <t xml:space="preserve"> VENTAS Y COMERCIALIZACION</t>
  </si>
  <si>
    <t>JACQUELINNE LISSETH RAMIREZ SANCHEZ</t>
  </si>
  <si>
    <t xml:space="preserve">04546477-8       </t>
  </si>
  <si>
    <t>ENCARGADA DE TIENDA -INSCRIPCIONES</t>
  </si>
  <si>
    <t xml:space="preserve">ESCULTISMO </t>
  </si>
  <si>
    <t>HERBERT ENRIQUE MONTOYA MERINO</t>
  </si>
  <si>
    <t>ASISTENTE DE ESCULTISMO Y ADMINISTRACION</t>
  </si>
  <si>
    <t>ADMINISTRACION</t>
  </si>
  <si>
    <t>YESSICA MARICELA MARTINEZ MARTINEZ</t>
  </si>
  <si>
    <t xml:space="preserve">03567266-2 </t>
  </si>
  <si>
    <t>CONTABILIDAD</t>
  </si>
  <si>
    <t>COMUNICACIONES</t>
  </si>
  <si>
    <t>MARCELA RETANA</t>
  </si>
  <si>
    <t>COMMUNITY MANAGER</t>
  </si>
  <si>
    <t>DE ENERO A ABRIL</t>
  </si>
  <si>
    <t>Otros Ingresos</t>
  </si>
  <si>
    <t xml:space="preserve">ADMINISTRADORA DE CEA </t>
  </si>
  <si>
    <t>Sueldo Total</t>
  </si>
  <si>
    <t xml:space="preserve"> </t>
  </si>
  <si>
    <t>Sueldo Devengado</t>
  </si>
  <si>
    <t>Internet</t>
  </si>
  <si>
    <t>Foro Juvenil Scout</t>
  </si>
  <si>
    <t>Scouts- Aventuras del Escultismo</t>
  </si>
  <si>
    <t>Scouts - Las Aventuras de Kohinok</t>
  </si>
  <si>
    <t>Rama Scout</t>
  </si>
  <si>
    <t>Rama caminates</t>
  </si>
  <si>
    <t>Rama rover</t>
  </si>
  <si>
    <t>P. Gustavo Sanchez ODM</t>
  </si>
  <si>
    <t>Presidente Consejo Scout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</si>
</sst>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_(* #,##0_);_(* \(#,##0\);_(* &quot;-&quot;??_);_(@_)"/>
    <numFmt numFmtId="166" formatCode="#,##0.00_ ;\-#,##0.00\ "/>
    <numFmt numFmtId="167" formatCode="[$-440A]dddd\,\ dd&quot; de &quot;mmmm&quot; de &quot;yyyy;@"/>
    <numFmt numFmtId="168" formatCode="_([$€]* #,##0.00_);_([$€]* \(#,##0.00\);_([$€]* &quot;-&quot;??_);_(@_)"/>
    <numFmt numFmtId="169" formatCode="_(&quot;¢&quot;* #,##0.00_);_(&quot;¢&quot;* \(#,##0.00\);_(&quot;C&quot;* &quot;-&quot;??_);_(@_)"/>
    <numFmt numFmtId="170" formatCode="_([$$-440A]* #,##0.00_);_([$$-440A]* \(#,##0.00\);_([$$-440A]* &quot;-&quot;??_);_(@_)"/>
    <numFmt numFmtId="171" formatCode="_-[$$-440A]* #,##0.00_-;\-[$$-440A]* #,##0.00_-;_-[$$-440A]* &quot;-&quot;??_-;_-@_-"/>
    <numFmt numFmtId="172" formatCode="_(&quot;C&quot;* #,##0.00_);_(&quot;C&quot;* \(#,##0.00\);_(&quot;C&quot;* &quot;-&quot;??_);_(@_)"/>
    <numFmt numFmtId="173" formatCode="#,##0.00_ ;[Red]\-#,##0.00\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theme="0" tint="-4.9989318521683403E-2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name val="Verdana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6"/>
      <color rgb="FF7030A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8"/>
      <color theme="0"/>
      <name val="Arial"/>
      <family val="2"/>
    </font>
    <font>
      <sz val="8"/>
      <color rgb="FF222222"/>
      <name val="Verdana"/>
      <family val="2"/>
    </font>
    <font>
      <b/>
      <sz val="15"/>
      <name val="Arial"/>
      <family val="2"/>
    </font>
    <font>
      <b/>
      <sz val="7"/>
      <color theme="0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sz val="7"/>
      <color rgb="FF222222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</cellStyleXfs>
  <cellXfs count="279">
    <xf numFmtId="0" fontId="0" fillId="0" borderId="0" xfId="0"/>
    <xf numFmtId="0" fontId="2" fillId="2" borderId="0" xfId="0" applyFont="1" applyFill="1"/>
    <xf numFmtId="0" fontId="3" fillId="2" borderId="0" xfId="0" applyFont="1" applyFill="1"/>
    <xf numFmtId="164" fontId="4" fillId="2" borderId="0" xfId="1" applyNumberFormat="1" applyFont="1" applyFill="1"/>
    <xf numFmtId="164" fontId="4" fillId="2" borderId="0" xfId="2" applyNumberFormat="1" applyFont="1" applyFill="1"/>
    <xf numFmtId="44" fontId="4" fillId="2" borderId="0" xfId="2" applyFont="1" applyFill="1"/>
    <xf numFmtId="0" fontId="4" fillId="2" borderId="0" xfId="0" applyFont="1" applyFill="1"/>
    <xf numFmtId="0" fontId="5" fillId="2" borderId="0" xfId="0" applyFont="1" applyFill="1"/>
    <xf numFmtId="44" fontId="7" fillId="2" borderId="0" xfId="2" applyFont="1" applyFill="1" applyBorder="1"/>
    <xf numFmtId="44" fontId="7" fillId="2" borderId="0" xfId="2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1" xfId="0" applyFont="1" applyFill="1" applyBorder="1"/>
    <xf numFmtId="164" fontId="4" fillId="2" borderId="12" xfId="2" applyNumberFormat="1" applyFont="1" applyFill="1" applyBorder="1"/>
    <xf numFmtId="44" fontId="4" fillId="2" borderId="0" xfId="2" applyFont="1" applyFill="1" applyBorder="1"/>
    <xf numFmtId="164" fontId="7" fillId="4" borderId="12" xfId="2" applyNumberFormat="1" applyFont="1" applyFill="1" applyBorder="1"/>
    <xf numFmtId="44" fontId="7" fillId="0" borderId="0" xfId="2" applyFont="1" applyFill="1" applyBorder="1"/>
    <xf numFmtId="0" fontId="4" fillId="0" borderId="0" xfId="0" applyFont="1"/>
    <xf numFmtId="0" fontId="4" fillId="2" borderId="8" xfId="0" applyFont="1" applyFill="1" applyBorder="1"/>
    <xf numFmtId="164" fontId="4" fillId="2" borderId="7" xfId="2" applyNumberFormat="1" applyFont="1" applyFill="1" applyBorder="1"/>
    <xf numFmtId="0" fontId="10" fillId="2" borderId="12" xfId="4" applyFont="1" applyFill="1" applyBorder="1" applyAlignment="1">
      <alignment vertical="center"/>
    </xf>
    <xf numFmtId="0" fontId="10" fillId="0" borderId="12" xfId="4" applyFont="1" applyBorder="1" applyAlignment="1">
      <alignment vertical="center"/>
    </xf>
    <xf numFmtId="0" fontId="4" fillId="2" borderId="2" xfId="0" applyFont="1" applyFill="1" applyBorder="1"/>
    <xf numFmtId="164" fontId="4" fillId="2" borderId="12" xfId="0" applyNumberFormat="1" applyFont="1" applyFill="1" applyBorder="1"/>
    <xf numFmtId="0" fontId="11" fillId="2" borderId="11" xfId="0" applyFont="1" applyFill="1" applyBorder="1"/>
    <xf numFmtId="44" fontId="4" fillId="0" borderId="12" xfId="2" applyFont="1" applyBorder="1"/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164" fontId="4" fillId="2" borderId="7" xfId="2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11" xfId="0" applyFont="1" applyFill="1" applyBorder="1" applyAlignment="1">
      <alignment vertical="center"/>
    </xf>
    <xf numFmtId="164" fontId="4" fillId="2" borderId="12" xfId="2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vertical="center" wrapText="1"/>
    </xf>
    <xf numFmtId="164" fontId="8" fillId="3" borderId="17" xfId="2" applyNumberFormat="1" applyFont="1" applyFill="1" applyBorder="1" applyAlignment="1">
      <alignment vertical="center"/>
    </xf>
    <xf numFmtId="165" fontId="7" fillId="2" borderId="0" xfId="2" applyNumberFormat="1" applyFont="1" applyFill="1" applyBorder="1" applyAlignment="1">
      <alignment vertical="center"/>
    </xf>
    <xf numFmtId="40" fontId="7" fillId="2" borderId="0" xfId="0" applyNumberFormat="1" applyFont="1" applyFill="1" applyAlignment="1">
      <alignment vertical="center"/>
    </xf>
    <xf numFmtId="164" fontId="4" fillId="2" borderId="0" xfId="2" applyNumberFormat="1" applyFont="1" applyFill="1" applyAlignment="1">
      <alignment horizontal="center"/>
    </xf>
    <xf numFmtId="164" fontId="4" fillId="2" borderId="18" xfId="2" applyNumberFormat="1" applyFont="1" applyFill="1" applyBorder="1"/>
    <xf numFmtId="0" fontId="7" fillId="2" borderId="0" xfId="0" applyFont="1" applyFill="1"/>
    <xf numFmtId="164" fontId="7" fillId="2" borderId="0" xfId="2" applyNumberFormat="1" applyFont="1" applyFill="1"/>
    <xf numFmtId="44" fontId="7" fillId="2" borderId="0" xfId="2" applyFont="1" applyFill="1"/>
    <xf numFmtId="164" fontId="7" fillId="2" borderId="19" xfId="2" applyNumberFormat="1" applyFont="1" applyFill="1" applyBorder="1"/>
    <xf numFmtId="164" fontId="6" fillId="7" borderId="0" xfId="2" applyNumberFormat="1" applyFont="1" applyFill="1" applyBorder="1" applyAlignment="1">
      <alignment horizontal="center"/>
    </xf>
    <xf numFmtId="164" fontId="6" fillId="7" borderId="8" xfId="2" applyNumberFormat="1" applyFont="1" applyFill="1" applyBorder="1" applyAlignment="1">
      <alignment horizontal="center"/>
    </xf>
    <xf numFmtId="164" fontId="6" fillId="7" borderId="9" xfId="2" applyNumberFormat="1" applyFont="1" applyFill="1" applyBorder="1" applyAlignment="1">
      <alignment horizontal="centerContinuous"/>
    </xf>
    <xf numFmtId="164" fontId="6" fillId="7" borderId="0" xfId="2" applyNumberFormat="1" applyFont="1" applyFill="1" applyBorder="1"/>
    <xf numFmtId="164" fontId="6" fillId="7" borderId="8" xfId="2" applyNumberFormat="1" applyFont="1" applyFill="1" applyBorder="1"/>
    <xf numFmtId="164" fontId="4" fillId="2" borderId="0" xfId="2" applyNumberFormat="1" applyFont="1" applyFill="1" applyAlignment="1">
      <alignment horizontal="center" vertical="center"/>
    </xf>
    <xf numFmtId="164" fontId="4" fillId="2" borderId="12" xfId="2" applyNumberFormat="1" applyFont="1" applyFill="1" applyBorder="1" applyAlignment="1">
      <alignment horizontal="center" vertical="center"/>
    </xf>
    <xf numFmtId="164" fontId="8" fillId="3" borderId="17" xfId="2" applyNumberFormat="1" applyFont="1" applyFill="1" applyBorder="1" applyAlignment="1">
      <alignment horizontal="center" vertical="center"/>
    </xf>
    <xf numFmtId="164" fontId="4" fillId="2" borderId="18" xfId="2" applyNumberFormat="1" applyFont="1" applyFill="1" applyBorder="1" applyAlignment="1">
      <alignment horizontal="center" vertical="center"/>
    </xf>
    <xf numFmtId="164" fontId="7" fillId="2" borderId="0" xfId="2" applyNumberFormat="1" applyFont="1" applyFill="1" applyAlignment="1">
      <alignment horizontal="center" vertical="center"/>
    </xf>
    <xf numFmtId="164" fontId="7" fillId="2" borderId="19" xfId="2" applyNumberFormat="1" applyFont="1" applyFill="1" applyBorder="1" applyAlignment="1">
      <alignment horizontal="center" vertical="center"/>
    </xf>
    <xf numFmtId="164" fontId="6" fillId="5" borderId="1" xfId="2" applyNumberFormat="1" applyFont="1" applyFill="1" applyBorder="1" applyAlignment="1">
      <alignment horizontal="center" vertical="center"/>
    </xf>
    <xf numFmtId="164" fontId="6" fillId="5" borderId="7" xfId="2" applyNumberFormat="1" applyFont="1" applyFill="1" applyBorder="1" applyAlignment="1">
      <alignment horizontal="center" vertical="center"/>
    </xf>
    <xf numFmtId="164" fontId="4" fillId="2" borderId="0" xfId="1" applyNumberFormat="1" applyFont="1" applyFill="1" applyAlignment="1">
      <alignment horizontal="center" vertical="center"/>
    </xf>
    <xf numFmtId="164" fontId="7" fillId="4" borderId="12" xfId="2" applyNumberFormat="1" applyFont="1" applyFill="1" applyBorder="1" applyAlignment="1">
      <alignment horizontal="center" vertical="center"/>
    </xf>
    <xf numFmtId="164" fontId="6" fillId="5" borderId="3" xfId="2" applyNumberFormat="1" applyFont="1" applyFill="1" applyBorder="1" applyAlignment="1">
      <alignment horizontal="center" vertical="center"/>
    </xf>
    <xf numFmtId="164" fontId="6" fillId="5" borderId="8" xfId="2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0" fillId="2" borderId="0" xfId="0" applyFill="1"/>
    <xf numFmtId="0" fontId="15" fillId="2" borderId="0" xfId="0" applyFont="1" applyFill="1"/>
    <xf numFmtId="0" fontId="0" fillId="2" borderId="0" xfId="0" applyFill="1" applyAlignment="1">
      <alignment horizontal="center"/>
    </xf>
    <xf numFmtId="44" fontId="17" fillId="2" borderId="0" xfId="2" applyFont="1" applyFill="1"/>
    <xf numFmtId="9" fontId="18" fillId="2" borderId="0" xfId="3" applyFont="1" applyFill="1" applyAlignment="1">
      <alignment horizontal="center"/>
    </xf>
    <xf numFmtId="44" fontId="0" fillId="2" borderId="0" xfId="2" applyFont="1" applyFill="1"/>
    <xf numFmtId="44" fontId="17" fillId="9" borderId="0" xfId="2" applyFont="1" applyFill="1"/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vertical="center"/>
    </xf>
    <xf numFmtId="0" fontId="19" fillId="2" borderId="18" xfId="0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166" fontId="19" fillId="2" borderId="0" xfId="0" applyNumberFormat="1" applyFont="1" applyFill="1" applyAlignment="1">
      <alignment horizontal="center" vertical="center"/>
    </xf>
    <xf numFmtId="0" fontId="21" fillId="0" borderId="0" xfId="0" applyFont="1"/>
    <xf numFmtId="40" fontId="22" fillId="0" borderId="0" xfId="0" applyNumberFormat="1" applyFont="1"/>
    <xf numFmtId="44" fontId="11" fillId="0" borderId="0" xfId="2" applyFont="1"/>
    <xf numFmtId="44" fontId="4" fillId="0" borderId="0" xfId="2" applyFont="1"/>
    <xf numFmtId="0" fontId="11" fillId="0" borderId="0" xfId="0" applyFont="1"/>
    <xf numFmtId="0" fontId="23" fillId="0" borderId="0" xfId="0" applyFont="1"/>
    <xf numFmtId="40" fontId="23" fillId="0" borderId="0" xfId="0" applyNumberFormat="1" applyFont="1"/>
    <xf numFmtId="0" fontId="24" fillId="0" borderId="0" xfId="0" applyFont="1"/>
    <xf numFmtId="0" fontId="4" fillId="0" borderId="8" xfId="0" applyFont="1" applyBorder="1" applyAlignment="1">
      <alignment horizontal="center" vertical="center"/>
    </xf>
    <xf numFmtId="44" fontId="4" fillId="0" borderId="12" xfId="2" applyFont="1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4" fontId="7" fillId="11" borderId="12" xfId="2" applyFont="1" applyFill="1" applyBorder="1" applyAlignment="1">
      <alignment vertical="center"/>
    </xf>
    <xf numFmtId="0" fontId="7" fillId="0" borderId="0" xfId="0" applyFont="1" applyAlignment="1">
      <alignment vertical="center"/>
    </xf>
    <xf numFmtId="44" fontId="4" fillId="0" borderId="7" xfId="2" applyFont="1" applyBorder="1"/>
    <xf numFmtId="44" fontId="4" fillId="2" borderId="12" xfId="2" applyFont="1" applyFill="1" applyBorder="1"/>
    <xf numFmtId="44" fontId="4" fillId="2" borderId="7" xfId="2" applyFont="1" applyFill="1" applyBorder="1"/>
    <xf numFmtId="0" fontId="4" fillId="0" borderId="11" xfId="0" applyFont="1" applyBorder="1"/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/>
    <xf numFmtId="44" fontId="4" fillId="0" borderId="12" xfId="2" applyFont="1" applyFill="1" applyBorder="1"/>
    <xf numFmtId="44" fontId="4" fillId="0" borderId="0" xfId="0" applyNumberFormat="1" applyFont="1"/>
    <xf numFmtId="44" fontId="7" fillId="0" borderId="0" xfId="0" applyNumberFormat="1" applyFont="1" applyAlignment="1">
      <alignment vertical="center"/>
    </xf>
    <xf numFmtId="0" fontId="7" fillId="2" borderId="8" xfId="0" applyFont="1" applyFill="1" applyBorder="1"/>
    <xf numFmtId="44" fontId="7" fillId="11" borderId="12" xfId="2" applyFont="1" applyFill="1" applyBorder="1"/>
    <xf numFmtId="0" fontId="7" fillId="2" borderId="8" xfId="0" applyFont="1" applyFill="1" applyBorder="1" applyAlignment="1">
      <alignment horizontal="left"/>
    </xf>
    <xf numFmtId="44" fontId="7" fillId="11" borderId="1" xfId="2" applyFont="1" applyFill="1" applyBorder="1"/>
    <xf numFmtId="0" fontId="8" fillId="10" borderId="2" xfId="0" applyFont="1" applyFill="1" applyBorder="1" applyAlignment="1">
      <alignment horizontal="centerContinuous" vertical="center"/>
    </xf>
    <xf numFmtId="0" fontId="8" fillId="10" borderId="25" xfId="0" applyFont="1" applyFill="1" applyBorder="1" applyAlignment="1">
      <alignment horizontal="centerContinuous" vertical="center"/>
    </xf>
    <xf numFmtId="44" fontId="8" fillId="10" borderId="3" xfId="2" applyFont="1" applyFill="1" applyBorder="1" applyAlignment="1">
      <alignment vertical="center"/>
    </xf>
    <xf numFmtId="44" fontId="8" fillId="10" borderId="6" xfId="2" applyFont="1" applyFill="1" applyBorder="1" applyAlignment="1">
      <alignment vertical="center"/>
    </xf>
    <xf numFmtId="0" fontId="8" fillId="0" borderId="0" xfId="0" applyFont="1" applyAlignment="1">
      <alignment vertical="center"/>
    </xf>
    <xf numFmtId="44" fontId="4" fillId="0" borderId="0" xfId="2" applyFont="1" applyAlignment="1">
      <alignment horizontal="center"/>
    </xf>
    <xf numFmtId="40" fontId="11" fillId="0" borderId="0" xfId="0" applyNumberFormat="1" applyFont="1"/>
    <xf numFmtId="44" fontId="4" fillId="0" borderId="0" xfId="2" applyFont="1" applyBorder="1"/>
    <xf numFmtId="44" fontId="7" fillId="0" borderId="0" xfId="2" applyFont="1" applyBorder="1"/>
    <xf numFmtId="44" fontId="24" fillId="0" borderId="0" xfId="2" applyFont="1" applyBorder="1"/>
    <xf numFmtId="44" fontId="11" fillId="0" borderId="0" xfId="2" applyFont="1" applyBorder="1"/>
    <xf numFmtId="44" fontId="7" fillId="0" borderId="0" xfId="2" applyFont="1"/>
    <xf numFmtId="44" fontId="4" fillId="0" borderId="7" xfId="2" applyFont="1" applyFill="1" applyBorder="1"/>
    <xf numFmtId="44" fontId="4" fillId="12" borderId="12" xfId="2" applyFont="1" applyFill="1" applyBorder="1"/>
    <xf numFmtId="0" fontId="4" fillId="0" borderId="11" xfId="0" applyFont="1" applyFill="1" applyBorder="1"/>
    <xf numFmtId="44" fontId="0" fillId="2" borderId="0" xfId="2" applyFont="1" applyFill="1" applyBorder="1"/>
    <xf numFmtId="0" fontId="7" fillId="2" borderId="0" xfId="0" applyFont="1" applyFill="1" applyBorder="1" applyAlignment="1"/>
    <xf numFmtId="0" fontId="19" fillId="2" borderId="0" xfId="0" applyFont="1" applyFill="1" applyBorder="1" applyAlignment="1">
      <alignment vertical="center"/>
    </xf>
    <xf numFmtId="0" fontId="19" fillId="2" borderId="18" xfId="0" applyFont="1" applyFill="1" applyBorder="1" applyAlignment="1">
      <alignment horizontal="center" vertical="center"/>
    </xf>
    <xf numFmtId="44" fontId="25" fillId="2" borderId="0" xfId="2" applyFont="1" applyFill="1"/>
    <xf numFmtId="0" fontId="25" fillId="2" borderId="0" xfId="0" applyFont="1" applyFill="1"/>
    <xf numFmtId="44" fontId="25" fillId="2" borderId="0" xfId="0" applyNumberFormat="1" applyFont="1" applyFill="1"/>
    <xf numFmtId="9" fontId="17" fillId="9" borderId="0" xfId="2" applyNumberFormat="1" applyFont="1" applyFill="1"/>
    <xf numFmtId="8" fontId="17" fillId="9" borderId="0" xfId="2" applyNumberFormat="1" applyFont="1" applyFill="1"/>
    <xf numFmtId="164" fontId="4" fillId="0" borderId="12" xfId="2" applyNumberFormat="1" applyFont="1" applyFill="1" applyBorder="1" applyAlignment="1">
      <alignment horizontal="center" vertical="center"/>
    </xf>
    <xf numFmtId="0" fontId="4" fillId="0" borderId="0" xfId="4" applyFont="1"/>
    <xf numFmtId="168" fontId="26" fillId="0" borderId="0" xfId="5" applyNumberFormat="1" applyFont="1"/>
    <xf numFmtId="169" fontId="9" fillId="0" borderId="0" xfId="6" applyNumberFormat="1"/>
    <xf numFmtId="169" fontId="9" fillId="0" borderId="0" xfId="4" applyNumberFormat="1"/>
    <xf numFmtId="0" fontId="9" fillId="0" borderId="0" xfId="4"/>
    <xf numFmtId="0" fontId="9" fillId="0" borderId="0" xfId="4" applyAlignment="1">
      <alignment horizontal="center"/>
    </xf>
    <xf numFmtId="0" fontId="7" fillId="0" borderId="0" xfId="4" applyFont="1" applyAlignment="1">
      <alignment horizontal="center"/>
    </xf>
    <xf numFmtId="169" fontId="9" fillId="0" borderId="0" xfId="6" applyNumberFormat="1" applyFont="1"/>
    <xf numFmtId="0" fontId="4" fillId="0" borderId="0" xfId="4" applyFont="1" applyProtection="1">
      <protection locked="0"/>
    </xf>
    <xf numFmtId="169" fontId="9" fillId="0" borderId="0" xfId="6" applyNumberFormat="1" applyFont="1" applyProtection="1">
      <protection locked="0"/>
    </xf>
    <xf numFmtId="169" fontId="9" fillId="0" borderId="0" xfId="4" applyNumberFormat="1" applyProtection="1">
      <protection locked="0"/>
    </xf>
    <xf numFmtId="0" fontId="9" fillId="0" borderId="0" xfId="4" applyProtection="1">
      <protection locked="0"/>
    </xf>
    <xf numFmtId="0" fontId="9" fillId="0" borderId="0" xfId="4" applyAlignment="1" applyProtection="1">
      <alignment horizontal="center"/>
      <protection locked="0"/>
    </xf>
    <xf numFmtId="0" fontId="4" fillId="0" borderId="7" xfId="4" applyFont="1" applyBorder="1" applyAlignment="1" applyProtection="1">
      <alignment horizontal="center"/>
      <protection locked="0"/>
    </xf>
    <xf numFmtId="0" fontId="4" fillId="0" borderId="7" xfId="4" applyFont="1" applyBorder="1" applyAlignment="1" applyProtection="1">
      <alignment horizontal="left"/>
      <protection locked="0"/>
    </xf>
    <xf numFmtId="170" fontId="4" fillId="0" borderId="7" xfId="6" applyNumberFormat="1" applyFont="1" applyBorder="1"/>
    <xf numFmtId="170" fontId="4" fillId="0" borderId="12" xfId="6" applyNumberFormat="1" applyFont="1" applyBorder="1"/>
    <xf numFmtId="0" fontId="4" fillId="0" borderId="12" xfId="4" applyFont="1" applyBorder="1" applyAlignment="1" applyProtection="1">
      <alignment horizontal="left"/>
      <protection locked="0"/>
    </xf>
    <xf numFmtId="170" fontId="4" fillId="0" borderId="12" xfId="6" applyNumberFormat="1" applyFont="1" applyBorder="1" applyProtection="1">
      <protection locked="0"/>
    </xf>
    <xf numFmtId="170" fontId="7" fillId="0" borderId="19" xfId="6" applyNumberFormat="1" applyFont="1" applyBorder="1" applyAlignment="1" applyProtection="1">
      <alignment horizontal="right"/>
      <protection locked="0"/>
    </xf>
    <xf numFmtId="170" fontId="4" fillId="0" borderId="0" xfId="6" applyNumberFormat="1" applyFont="1"/>
    <xf numFmtId="0" fontId="4" fillId="0" borderId="12" xfId="4" applyFont="1" applyBorder="1" applyAlignment="1" applyProtection="1">
      <alignment horizontal="center"/>
      <protection locked="0"/>
    </xf>
    <xf numFmtId="0" fontId="7" fillId="0" borderId="0" xfId="4" applyFont="1" applyAlignment="1" applyProtection="1">
      <alignment horizontal="center"/>
      <protection locked="0"/>
    </xf>
    <xf numFmtId="170" fontId="7" fillId="0" borderId="0" xfId="6" applyNumberFormat="1" applyFont="1" applyAlignment="1" applyProtection="1">
      <alignment horizontal="right"/>
      <protection locked="0"/>
    </xf>
    <xf numFmtId="170" fontId="4" fillId="0" borderId="0" xfId="6" applyNumberFormat="1" applyFont="1" applyAlignment="1" applyProtection="1">
      <alignment horizontal="right"/>
      <protection locked="0"/>
    </xf>
    <xf numFmtId="170" fontId="7" fillId="0" borderId="0" xfId="6" applyNumberFormat="1" applyFont="1" applyAlignment="1">
      <alignment horizontal="right"/>
    </xf>
    <xf numFmtId="0" fontId="28" fillId="0" borderId="12" xfId="4" applyFont="1" applyBorder="1" applyAlignment="1">
      <alignment vertical="center" wrapText="1"/>
    </xf>
    <xf numFmtId="170" fontId="7" fillId="0" borderId="30" xfId="6" applyNumberFormat="1" applyFont="1" applyBorder="1" applyProtection="1">
      <protection locked="0"/>
    </xf>
    <xf numFmtId="170" fontId="7" fillId="0" borderId="19" xfId="6" applyNumberFormat="1" applyFont="1" applyBorder="1"/>
    <xf numFmtId="168" fontId="26" fillId="0" borderId="0" xfId="5" applyNumberFormat="1" applyFont="1" applyAlignment="1">
      <alignment horizontal="left"/>
    </xf>
    <xf numFmtId="0" fontId="4" fillId="0" borderId="0" xfId="4" applyFont="1" applyAlignment="1">
      <alignment horizontal="right"/>
    </xf>
    <xf numFmtId="169" fontId="4" fillId="0" borderId="0" xfId="6" applyNumberFormat="1" applyFont="1"/>
    <xf numFmtId="0" fontId="4" fillId="0" borderId="0" xfId="4" applyFont="1" applyAlignment="1">
      <alignment horizontal="center"/>
    </xf>
    <xf numFmtId="0" fontId="27" fillId="10" borderId="1" xfId="4" applyFont="1" applyFill="1" applyBorder="1" applyAlignment="1" applyProtection="1">
      <alignment horizontal="center" vertical="center"/>
      <protection locked="0"/>
    </xf>
    <xf numFmtId="0" fontId="8" fillId="10" borderId="1" xfId="4" applyFont="1" applyFill="1" applyBorder="1" applyAlignment="1" applyProtection="1">
      <alignment horizontal="center" vertical="center"/>
      <protection locked="0"/>
    </xf>
    <xf numFmtId="169" fontId="8" fillId="10" borderId="4" xfId="6" applyNumberFormat="1" applyFont="1" applyFill="1" applyBorder="1" applyAlignment="1" applyProtection="1">
      <alignment horizontal="center" vertical="center"/>
      <protection locked="0"/>
    </xf>
    <xf numFmtId="169" fontId="8" fillId="10" borderId="23" xfId="6" applyNumberFormat="1" applyFont="1" applyFill="1" applyBorder="1" applyAlignment="1" applyProtection="1">
      <alignment horizontal="center" vertical="center"/>
      <protection locked="0"/>
    </xf>
    <xf numFmtId="49" fontId="8" fillId="10" borderId="1" xfId="4" applyNumberFormat="1" applyFont="1" applyFill="1" applyBorder="1" applyAlignment="1" applyProtection="1">
      <alignment horizontal="center" vertical="center" wrapText="1"/>
      <protection locked="0"/>
    </xf>
    <xf numFmtId="170" fontId="4" fillId="0" borderId="0" xfId="4" applyNumberFormat="1" applyFont="1"/>
    <xf numFmtId="169" fontId="4" fillId="0" borderId="0" xfId="4" applyNumberFormat="1" applyFont="1"/>
    <xf numFmtId="170" fontId="4" fillId="0" borderId="32" xfId="6" applyNumberFormat="1" applyFont="1" applyBorder="1"/>
    <xf numFmtId="0" fontId="4" fillId="0" borderId="9" xfId="4" applyFont="1" applyFill="1" applyBorder="1" applyAlignment="1" applyProtection="1">
      <alignment horizontal="center"/>
      <protection locked="0"/>
    </xf>
    <xf numFmtId="0" fontId="4" fillId="0" borderId="27" xfId="4" applyFont="1" applyFill="1" applyBorder="1" applyAlignment="1" applyProtection="1">
      <alignment horizontal="left"/>
      <protection locked="0"/>
    </xf>
    <xf numFmtId="0" fontId="4" fillId="0" borderId="12" xfId="4" applyFont="1" applyBorder="1"/>
    <xf numFmtId="0" fontId="4" fillId="0" borderId="12" xfId="4" applyFont="1" applyBorder="1" applyAlignment="1">
      <alignment horizontal="center"/>
    </xf>
    <xf numFmtId="169" fontId="9" fillId="0" borderId="12" xfId="6" applyNumberFormat="1" applyBorder="1"/>
    <xf numFmtId="171" fontId="9" fillId="0" borderId="12" xfId="4" applyNumberFormat="1" applyBorder="1"/>
    <xf numFmtId="169" fontId="30" fillId="5" borderId="12" xfId="7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/>
      <protection locked="0"/>
    </xf>
    <xf numFmtId="170" fontId="32" fillId="0" borderId="0" xfId="7" applyNumberFormat="1" applyFont="1" applyAlignment="1">
      <alignment vertical="center"/>
    </xf>
    <xf numFmtId="0" fontId="32" fillId="0" borderId="0" xfId="7" applyNumberFormat="1" applyFont="1" applyAlignment="1" applyProtection="1">
      <alignment horizontal="center" vertical="center"/>
      <protection locked="0"/>
    </xf>
    <xf numFmtId="0" fontId="32" fillId="0" borderId="12" xfId="0" applyFont="1" applyBorder="1" applyAlignment="1" applyProtection="1">
      <alignment horizontal="center" vertical="center"/>
      <protection locked="0"/>
    </xf>
    <xf numFmtId="0" fontId="32" fillId="0" borderId="12" xfId="0" applyFont="1" applyBorder="1" applyAlignment="1" applyProtection="1">
      <alignment horizontal="left" vertical="center"/>
      <protection locked="0"/>
    </xf>
    <xf numFmtId="170" fontId="32" fillId="0" borderId="12" xfId="7" applyNumberFormat="1" applyFont="1" applyBorder="1" applyAlignment="1">
      <alignment vertical="center"/>
    </xf>
    <xf numFmtId="0" fontId="33" fillId="0" borderId="12" xfId="0" applyFont="1" applyBorder="1" applyAlignment="1">
      <alignment vertical="center" wrapText="1"/>
    </xf>
    <xf numFmtId="0" fontId="32" fillId="0" borderId="12" xfId="7" applyNumberFormat="1" applyFont="1" applyBorder="1" applyAlignment="1" applyProtection="1">
      <alignment horizontal="center" vertical="center"/>
      <protection locked="0"/>
    </xf>
    <xf numFmtId="0" fontId="31" fillId="0" borderId="29" xfId="0" applyFont="1" applyBorder="1" applyAlignment="1" applyProtection="1">
      <alignment horizontal="center"/>
      <protection locked="0"/>
    </xf>
    <xf numFmtId="170" fontId="31" fillId="0" borderId="30" xfId="7" applyNumberFormat="1" applyFont="1" applyBorder="1" applyAlignment="1" applyProtection="1">
      <alignment vertical="center"/>
      <protection locked="0"/>
    </xf>
    <xf numFmtId="170" fontId="32" fillId="0" borderId="31" xfId="7" applyNumberFormat="1" applyFont="1" applyBorder="1" applyAlignment="1" applyProtection="1">
      <alignment vertical="center"/>
      <protection locked="0"/>
    </xf>
    <xf numFmtId="0" fontId="32" fillId="0" borderId="30" xfId="7" applyNumberFormat="1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170" fontId="32" fillId="0" borderId="12" xfId="7" applyNumberFormat="1" applyFont="1" applyBorder="1" applyAlignment="1" applyProtection="1">
      <alignment vertical="center"/>
      <protection locked="0"/>
    </xf>
    <xf numFmtId="0" fontId="31" fillId="0" borderId="34" xfId="0" applyFont="1" applyBorder="1" applyAlignment="1" applyProtection="1">
      <alignment horizontal="center"/>
      <protection locked="0"/>
    </xf>
    <xf numFmtId="170" fontId="31" fillId="0" borderId="31" xfId="7" applyNumberFormat="1" applyFont="1" applyBorder="1" applyAlignment="1" applyProtection="1">
      <alignment vertical="center"/>
      <protection locked="0"/>
    </xf>
    <xf numFmtId="0" fontId="32" fillId="0" borderId="31" xfId="7" applyNumberFormat="1" applyFont="1" applyBorder="1" applyAlignment="1" applyProtection="1">
      <alignment horizontal="center" vertical="center"/>
      <protection locked="0"/>
    </xf>
    <xf numFmtId="170" fontId="32" fillId="0" borderId="0" xfId="7" applyNumberFormat="1" applyFont="1" applyAlignment="1" applyProtection="1">
      <alignment horizontal="right" vertical="center"/>
      <protection locked="0"/>
    </xf>
    <xf numFmtId="0" fontId="31" fillId="0" borderId="19" xfId="0" applyFont="1" applyBorder="1" applyAlignment="1" applyProtection="1">
      <alignment horizontal="center"/>
      <protection locked="0"/>
    </xf>
    <xf numFmtId="170" fontId="31" fillId="0" borderId="19" xfId="7" applyNumberFormat="1" applyFont="1" applyBorder="1" applyAlignment="1">
      <alignment vertical="center"/>
    </xf>
    <xf numFmtId="170" fontId="32" fillId="0" borderId="19" xfId="7" applyNumberFormat="1" applyFont="1" applyBorder="1" applyAlignment="1">
      <alignment vertical="center"/>
    </xf>
    <xf numFmtId="0" fontId="32" fillId="0" borderId="19" xfId="7" applyNumberFormat="1" applyFont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left" vertical="center"/>
      <protection locked="0"/>
    </xf>
    <xf numFmtId="170" fontId="31" fillId="0" borderId="0" xfId="7" applyNumberFormat="1" applyFont="1" applyAlignment="1" applyProtection="1">
      <alignment vertical="center"/>
      <protection locked="0"/>
    </xf>
    <xf numFmtId="170" fontId="32" fillId="0" borderId="0" xfId="7" applyNumberFormat="1" applyFont="1" applyAlignment="1" applyProtection="1">
      <alignment vertical="center"/>
      <protection locked="0"/>
    </xf>
    <xf numFmtId="0" fontId="30" fillId="5" borderId="0" xfId="0" applyFont="1" applyFill="1" applyAlignment="1" applyProtection="1">
      <alignment horizontal="center" vertical="center"/>
      <protection locked="0"/>
    </xf>
    <xf numFmtId="170" fontId="30" fillId="5" borderId="0" xfId="7" applyNumberFormat="1" applyFont="1" applyFill="1" applyAlignment="1" applyProtection="1">
      <alignment horizontal="right" vertical="center"/>
      <protection locked="0"/>
    </xf>
    <xf numFmtId="169" fontId="7" fillId="0" borderId="0" xfId="6" applyNumberFormat="1" applyFont="1" applyBorder="1" applyAlignment="1" applyProtection="1">
      <alignment horizontal="center"/>
      <protection locked="0"/>
    </xf>
    <xf numFmtId="169" fontId="4" fillId="0" borderId="12" xfId="6" applyNumberFormat="1" applyFont="1" applyBorder="1" applyAlignment="1" applyProtection="1">
      <alignment horizontal="center"/>
      <protection locked="0"/>
    </xf>
    <xf numFmtId="169" fontId="4" fillId="0" borderId="27" xfId="4" applyNumberFormat="1" applyFont="1" applyBorder="1" applyAlignment="1" applyProtection="1">
      <alignment horizontal="center"/>
      <protection locked="0"/>
    </xf>
    <xf numFmtId="169" fontId="4" fillId="0" borderId="18" xfId="4" applyNumberFormat="1" applyFont="1" applyBorder="1" applyAlignment="1" applyProtection="1">
      <alignment horizontal="center"/>
      <protection locked="0"/>
    </xf>
    <xf numFmtId="0" fontId="4" fillId="0" borderId="18" xfId="4" applyFont="1" applyBorder="1"/>
    <xf numFmtId="170" fontId="4" fillId="0" borderId="7" xfId="6" applyNumberFormat="1" applyFont="1" applyBorder="1" applyAlignment="1">
      <alignment horizontal="center"/>
    </xf>
    <xf numFmtId="169" fontId="4" fillId="0" borderId="12" xfId="6" applyNumberFormat="1" applyFont="1" applyBorder="1" applyAlignment="1" applyProtection="1">
      <alignment horizontal="left"/>
      <protection locked="0"/>
    </xf>
    <xf numFmtId="44" fontId="28" fillId="0" borderId="12" xfId="4" applyNumberFormat="1" applyFont="1" applyBorder="1" applyAlignment="1">
      <alignment vertical="center" wrapText="1"/>
    </xf>
    <xf numFmtId="44" fontId="4" fillId="0" borderId="12" xfId="6" applyNumberFormat="1" applyFont="1" applyBorder="1" applyAlignment="1" applyProtection="1">
      <alignment horizontal="center"/>
      <protection locked="0"/>
    </xf>
    <xf numFmtId="44" fontId="4" fillId="0" borderId="12" xfId="4" applyNumberFormat="1" applyFont="1" applyBorder="1" applyAlignment="1" applyProtection="1">
      <alignment horizontal="center"/>
      <protection locked="0"/>
    </xf>
    <xf numFmtId="44" fontId="4" fillId="0" borderId="12" xfId="4" applyNumberFormat="1" applyFont="1" applyBorder="1" applyAlignment="1">
      <alignment horizontal="center"/>
    </xf>
    <xf numFmtId="44" fontId="4" fillId="0" borderId="12" xfId="4" applyNumberFormat="1" applyFont="1" applyBorder="1"/>
    <xf numFmtId="0" fontId="29" fillId="0" borderId="0" xfId="4" applyFont="1" applyAlignment="1"/>
    <xf numFmtId="168" fontId="26" fillId="0" borderId="0" xfId="5" applyNumberFormat="1" applyFont="1" applyAlignment="1"/>
    <xf numFmtId="44" fontId="4" fillId="0" borderId="12" xfId="6" applyNumberFormat="1" applyFont="1" applyBorder="1"/>
    <xf numFmtId="44" fontId="4" fillId="0" borderId="7" xfId="4" applyNumberFormat="1" applyFont="1" applyBorder="1" applyAlignment="1" applyProtection="1">
      <alignment horizontal="center"/>
      <protection locked="0"/>
    </xf>
    <xf numFmtId="9" fontId="7" fillId="0" borderId="0" xfId="0" applyNumberFormat="1" applyFont="1" applyAlignment="1">
      <alignment vertical="center"/>
    </xf>
    <xf numFmtId="44" fontId="7" fillId="0" borderId="0" xfId="2" applyFont="1" applyAlignment="1">
      <alignment vertical="center"/>
    </xf>
    <xf numFmtId="44" fontId="4" fillId="0" borderId="12" xfId="2" applyNumberFormat="1" applyFont="1" applyFill="1" applyBorder="1"/>
    <xf numFmtId="173" fontId="4" fillId="2" borderId="12" xfId="2" applyNumberFormat="1" applyFont="1" applyFill="1" applyBorder="1"/>
    <xf numFmtId="173" fontId="4" fillId="2" borderId="12" xfId="2" applyNumberFormat="1" applyFont="1" applyFill="1" applyBorder="1" applyAlignment="1">
      <alignment horizontal="center" vertical="center"/>
    </xf>
    <xf numFmtId="0" fontId="10" fillId="14" borderId="12" xfId="4" applyFont="1" applyFill="1" applyBorder="1" applyAlignment="1">
      <alignment vertical="center"/>
    </xf>
    <xf numFmtId="0" fontId="10" fillId="0" borderId="12" xfId="4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/>
    </xf>
    <xf numFmtId="0" fontId="20" fillId="2" borderId="0" xfId="0" applyFont="1" applyFill="1" applyAlignment="1">
      <alignment horizontal="left" vertical="center"/>
    </xf>
    <xf numFmtId="167" fontId="19" fillId="2" borderId="0" xfId="0" applyNumberFormat="1" applyFont="1" applyFill="1" applyAlignment="1">
      <alignment horizontal="left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6" fillId="2" borderId="0" xfId="0" applyFont="1" applyFill="1" applyAlignment="1">
      <alignment horizontal="center"/>
    </xf>
    <xf numFmtId="164" fontId="12" fillId="8" borderId="1" xfId="2" applyNumberFormat="1" applyFont="1" applyFill="1" applyBorder="1" applyAlignment="1">
      <alignment horizontal="center" vertical="center"/>
    </xf>
    <xf numFmtId="164" fontId="12" fillId="8" borderId="7" xfId="2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40" fontId="8" fillId="3" borderId="15" xfId="0" applyNumberFormat="1" applyFont="1" applyFill="1" applyBorder="1" applyAlignment="1">
      <alignment horizontal="center" vertical="center"/>
    </xf>
    <xf numFmtId="40" fontId="8" fillId="3" borderId="16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/>
    </xf>
    <xf numFmtId="0" fontId="12" fillId="6" borderId="21" xfId="0" applyFont="1" applyFill="1" applyBorder="1" applyAlignment="1">
      <alignment horizontal="center"/>
    </xf>
    <xf numFmtId="164" fontId="6" fillId="6" borderId="12" xfId="2" applyNumberFormat="1" applyFont="1" applyFill="1" applyBorder="1" applyAlignment="1">
      <alignment horizontal="center"/>
    </xf>
    <xf numFmtId="164" fontId="6" fillId="6" borderId="2" xfId="2" applyNumberFormat="1" applyFont="1" applyFill="1" applyBorder="1" applyAlignment="1">
      <alignment horizontal="center"/>
    </xf>
    <xf numFmtId="164" fontId="6" fillId="6" borderId="5" xfId="2" applyNumberFormat="1" applyFont="1" applyFill="1" applyBorder="1" applyAlignment="1">
      <alignment horizontal="center"/>
    </xf>
    <xf numFmtId="164" fontId="6" fillId="6" borderId="20" xfId="2" applyNumberFormat="1" applyFont="1" applyFill="1" applyBorder="1" applyAlignment="1">
      <alignment horizontal="center"/>
    </xf>
    <xf numFmtId="164" fontId="6" fillId="6" borderId="22" xfId="2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left"/>
    </xf>
    <xf numFmtId="0" fontId="7" fillId="11" borderId="5" xfId="0" applyFont="1" applyFill="1" applyBorder="1" applyAlignment="1">
      <alignment horizontal="left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11" borderId="2" xfId="0" applyFont="1" applyFill="1" applyBorder="1" applyAlignment="1">
      <alignment horizontal="left" vertical="center"/>
    </xf>
    <xf numFmtId="0" fontId="7" fillId="11" borderId="5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31" fillId="0" borderId="19" xfId="0" applyFont="1" applyBorder="1" applyAlignment="1" applyProtection="1">
      <alignment horizontal="center"/>
      <protection locked="0"/>
    </xf>
    <xf numFmtId="0" fontId="31" fillId="0" borderId="29" xfId="0" applyFont="1" applyBorder="1" applyAlignment="1" applyProtection="1">
      <alignment horizontal="center"/>
      <protection locked="0"/>
    </xf>
    <xf numFmtId="0" fontId="30" fillId="5" borderId="0" xfId="0" applyFont="1" applyFill="1" applyAlignment="1" applyProtection="1">
      <alignment horizontal="center" vertical="center"/>
      <protection locked="0"/>
    </xf>
    <xf numFmtId="169" fontId="30" fillId="5" borderId="12" xfId="7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/>
      <protection locked="0"/>
    </xf>
    <xf numFmtId="0" fontId="7" fillId="0" borderId="28" xfId="4" applyFont="1" applyBorder="1" applyAlignment="1" applyProtection="1">
      <alignment horizontal="center"/>
      <protection locked="0"/>
    </xf>
    <xf numFmtId="0" fontId="7" fillId="0" borderId="29" xfId="4" applyFont="1" applyBorder="1" applyAlignment="1" applyProtection="1">
      <alignment horizontal="center"/>
      <protection locked="0"/>
    </xf>
    <xf numFmtId="0" fontId="31" fillId="0" borderId="28" xfId="0" applyFont="1" applyBorder="1" applyAlignment="1" applyProtection="1">
      <alignment horizontal="center"/>
      <protection locked="0"/>
    </xf>
    <xf numFmtId="0" fontId="7" fillId="13" borderId="2" xfId="4" applyFont="1" applyFill="1" applyBorder="1" applyAlignment="1" applyProtection="1">
      <alignment horizontal="center"/>
      <protection locked="0"/>
    </xf>
    <xf numFmtId="0" fontId="7" fillId="13" borderId="22" xfId="4" applyFont="1" applyFill="1" applyBorder="1" applyAlignment="1" applyProtection="1">
      <alignment horizontal="center"/>
      <protection locked="0"/>
    </xf>
    <xf numFmtId="0" fontId="31" fillId="0" borderId="33" xfId="0" applyFont="1" applyBorder="1" applyAlignment="1" applyProtection="1">
      <alignment horizontal="center"/>
      <protection locked="0"/>
    </xf>
    <xf numFmtId="0" fontId="31" fillId="0" borderId="34" xfId="0" applyFont="1" applyBorder="1" applyAlignment="1" applyProtection="1">
      <alignment horizontal="center"/>
      <protection locked="0"/>
    </xf>
    <xf numFmtId="0" fontId="7" fillId="13" borderId="0" xfId="4" applyFont="1" applyFill="1" applyAlignment="1" applyProtection="1">
      <alignment horizontal="center"/>
      <protection locked="0"/>
    </xf>
    <xf numFmtId="0" fontId="7" fillId="0" borderId="19" xfId="4" applyFont="1" applyBorder="1" applyAlignment="1" applyProtection="1">
      <alignment horizontal="center"/>
      <protection locked="0"/>
    </xf>
  </cellXfs>
  <cellStyles count="8">
    <cellStyle name="Euro" xfId="5" xr:uid="{4B06C339-34B1-49F3-ACB9-A012C9A9BD5D}"/>
    <cellStyle name="Millares" xfId="1" builtinId="3"/>
    <cellStyle name="Moneda" xfId="2" builtinId="4"/>
    <cellStyle name="Moneda 2" xfId="6" xr:uid="{08F2C5E4-6118-4B86-A298-8F40EB45A3D7}"/>
    <cellStyle name="Moneda 33 2" xfId="7" xr:uid="{44E5AB76-E80D-4091-AC82-8C4B882671EF}"/>
    <cellStyle name="Normal" xfId="0" builtinId="0"/>
    <cellStyle name="Normal 2" xfId="4" xr:uid="{BD9DCB40-C071-4F55-A2A1-CE857F69AC7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66675</xdr:rowOff>
    </xdr:from>
    <xdr:to>
      <xdr:col>1</xdr:col>
      <xdr:colOff>1152525</xdr:colOff>
      <xdr:row>5</xdr:row>
      <xdr:rowOff>149224</xdr:rowOff>
    </xdr:to>
    <xdr:pic>
      <xdr:nvPicPr>
        <xdr:cNvPr id="3" name="Imagen 2" descr="Asociación de Scouts de El Salvador - San Salvador, El Salvador">
          <a:extLst>
            <a:ext uri="{FF2B5EF4-FFF2-40B4-BE49-F238E27FC236}">
              <a16:creationId xmlns:a16="http://schemas.microsoft.com/office/drawing/2014/main" id="{1F32AE69-6CDA-4D39-883F-C6C5BCEBCF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97" t="7207" r="8597" b="8559"/>
        <a:stretch/>
      </xdr:blipFill>
      <xdr:spPr bwMode="auto">
        <a:xfrm>
          <a:off x="171450" y="66675"/>
          <a:ext cx="1162050" cy="1187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542924</xdr:colOff>
      <xdr:row>0</xdr:row>
      <xdr:rowOff>0</xdr:rowOff>
    </xdr:from>
    <xdr:to>
      <xdr:col>12</xdr:col>
      <xdr:colOff>685799</xdr:colOff>
      <xdr:row>5</xdr:row>
      <xdr:rowOff>86320</xdr:rowOff>
    </xdr:to>
    <xdr:pic>
      <xdr:nvPicPr>
        <xdr:cNvPr id="4" name="Imagen 3" descr="GRUPO SCOUT CHORTIS 24">
          <a:extLst>
            <a:ext uri="{FF2B5EF4-FFF2-40B4-BE49-F238E27FC236}">
              <a16:creationId xmlns:a16="http://schemas.microsoft.com/office/drawing/2014/main" id="{811EE90D-C5D8-4BBE-A240-0C716F4B0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4" y="0"/>
          <a:ext cx="1095375" cy="1191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5CE83-61C6-4CDF-98D1-1C944F199DD8}">
  <dimension ref="B1:L41"/>
  <sheetViews>
    <sheetView tabSelected="1" workbookViewId="0"/>
  </sheetViews>
  <sheetFormatPr baseColWidth="10" defaultRowHeight="15" x14ac:dyDescent="0.25"/>
  <cols>
    <col min="1" max="1" width="2.42578125" style="61" customWidth="1"/>
    <col min="2" max="2" width="11.42578125" style="61"/>
    <col min="3" max="4" width="14.140625" style="61" customWidth="1"/>
    <col min="5" max="5" width="17" style="61" customWidth="1"/>
    <col min="6" max="6" width="16" style="61" customWidth="1"/>
    <col min="7" max="7" width="9.7109375" style="61" customWidth="1"/>
    <col min="8" max="8" width="15.42578125" style="61" customWidth="1"/>
    <col min="9" max="10" width="11.42578125" style="61"/>
    <col min="11" max="11" width="18.42578125" style="61" customWidth="1"/>
    <col min="12" max="16384" width="11.42578125" style="61"/>
  </cols>
  <sheetData>
    <row r="1" spans="2:12" ht="21" x14ac:dyDescent="0.35">
      <c r="B1" s="228" t="s">
        <v>111</v>
      </c>
      <c r="C1" s="228"/>
      <c r="D1" s="228"/>
      <c r="E1" s="228"/>
      <c r="F1" s="228"/>
    </row>
    <row r="2" spans="2:12" s="62" customFormat="1" ht="15.75" x14ac:dyDescent="0.25">
      <c r="B2" s="229" t="s">
        <v>112</v>
      </c>
      <c r="C2" s="229"/>
      <c r="D2" s="229"/>
      <c r="E2" s="229"/>
      <c r="F2" s="229"/>
    </row>
    <row r="3" spans="2:12" x14ac:dyDescent="0.25">
      <c r="B3" s="230" t="s">
        <v>113</v>
      </c>
      <c r="C3" s="230"/>
      <c r="D3" s="230"/>
      <c r="E3" s="230"/>
      <c r="F3" s="230"/>
    </row>
    <row r="4" spans="2:12" x14ac:dyDescent="0.25">
      <c r="B4" s="63"/>
      <c r="C4" s="63"/>
      <c r="D4" s="63"/>
      <c r="E4" s="63"/>
      <c r="F4" s="63"/>
    </row>
    <row r="5" spans="2:12" x14ac:dyDescent="0.25">
      <c r="B5" s="231" t="s">
        <v>114</v>
      </c>
      <c r="C5" s="231"/>
      <c r="D5" s="231"/>
      <c r="E5" s="231"/>
      <c r="F5" s="231"/>
    </row>
    <row r="8" spans="2:12" ht="18.75" x14ac:dyDescent="0.3">
      <c r="B8" s="64" t="s">
        <v>115</v>
      </c>
      <c r="C8" s="64"/>
      <c r="D8" s="64"/>
      <c r="E8" s="64">
        <f>SUM(E9:E26)</f>
        <v>167309</v>
      </c>
      <c r="F8" s="65">
        <v>1</v>
      </c>
      <c r="H8" s="64" t="s">
        <v>116</v>
      </c>
      <c r="I8" s="64"/>
      <c r="J8" s="64"/>
      <c r="K8" s="64">
        <f>SUM(K9:K26)</f>
        <v>163269.33999999997</v>
      </c>
      <c r="L8" s="65">
        <f>+K8/E8</f>
        <v>0.97585509446592811</v>
      </c>
    </row>
    <row r="9" spans="2:12" ht="23.25" customHeight="1" x14ac:dyDescent="0.3">
      <c r="B9" s="116" t="s">
        <v>11</v>
      </c>
      <c r="C9" s="116"/>
      <c r="D9" s="64"/>
      <c r="E9" s="119">
        <f>+'Ingresos 2021'!Q7</f>
        <v>11206</v>
      </c>
      <c r="F9" s="65"/>
      <c r="H9" s="224" t="s">
        <v>126</v>
      </c>
      <c r="I9" s="224"/>
      <c r="K9" s="121">
        <f>+'Egresos 2021'!Q6</f>
        <v>6219.35</v>
      </c>
    </row>
    <row r="10" spans="2:12" ht="18.75" x14ac:dyDescent="0.3">
      <c r="B10" s="116" t="s">
        <v>14</v>
      </c>
      <c r="C10" s="116"/>
      <c r="D10" s="64"/>
      <c r="E10" s="119">
        <f>+'Ingresos 2021'!Q10</f>
        <v>5430</v>
      </c>
      <c r="F10" s="65"/>
      <c r="H10" s="224" t="s">
        <v>140</v>
      </c>
      <c r="I10" s="224"/>
      <c r="K10" s="121">
        <f>+'Egresos 2021'!Q22</f>
        <v>5715.62</v>
      </c>
    </row>
    <row r="11" spans="2:12" ht="18.75" x14ac:dyDescent="0.3">
      <c r="B11" s="116" t="s">
        <v>29</v>
      </c>
      <c r="C11" s="116"/>
      <c r="D11" s="64"/>
      <c r="E11" s="119">
        <f>+'Ingresos 2021'!Q29</f>
        <v>9342</v>
      </c>
      <c r="F11" s="65"/>
      <c r="H11" s="224" t="s">
        <v>165</v>
      </c>
      <c r="I11" s="224"/>
      <c r="K11" s="121">
        <f>+'Egresos 2021'!Q55</f>
        <v>56825.789999999994</v>
      </c>
    </row>
    <row r="12" spans="2:12" ht="18.75" x14ac:dyDescent="0.3">
      <c r="B12" s="116" t="s">
        <v>35</v>
      </c>
      <c r="C12" s="116"/>
      <c r="D12" s="64"/>
      <c r="E12" s="119">
        <f>+'Ingresos 2021'!Q35</f>
        <v>0</v>
      </c>
      <c r="F12" s="65"/>
      <c r="H12" s="224" t="s">
        <v>173</v>
      </c>
      <c r="I12" s="224"/>
      <c r="K12" s="121">
        <f>+'Egresos 2021'!Q75</f>
        <v>8599.3000000000011</v>
      </c>
    </row>
    <row r="13" spans="2:12" ht="18.75" x14ac:dyDescent="0.3">
      <c r="B13" s="116" t="s">
        <v>44</v>
      </c>
      <c r="C13" s="116"/>
      <c r="D13" s="64"/>
      <c r="E13" s="119">
        <f>+'Ingresos 2021'!Q43</f>
        <v>0</v>
      </c>
      <c r="F13" s="65"/>
      <c r="H13" s="224" t="s">
        <v>176</v>
      </c>
      <c r="I13" s="224"/>
      <c r="K13" s="121">
        <f>+'Egresos 2021'!Q85</f>
        <v>6955.3799999999992</v>
      </c>
    </row>
    <row r="14" spans="2:12" ht="18.75" x14ac:dyDescent="0.3">
      <c r="B14" s="116" t="s">
        <v>47</v>
      </c>
      <c r="C14" s="116"/>
      <c r="D14" s="64"/>
      <c r="E14" s="119">
        <f>+'Ingresos 2021'!Q48</f>
        <v>109494</v>
      </c>
      <c r="F14" s="65"/>
      <c r="H14" s="224" t="s">
        <v>178</v>
      </c>
      <c r="I14" s="224"/>
      <c r="K14" s="121">
        <f>+'Egresos 2021'!Q90</f>
        <v>60687.049999999996</v>
      </c>
    </row>
    <row r="15" spans="2:12" ht="18.75" x14ac:dyDescent="0.3">
      <c r="B15" s="116" t="s">
        <v>50</v>
      </c>
      <c r="C15" s="116"/>
      <c r="D15" s="64"/>
      <c r="E15" s="119">
        <f>+'Ingresos 2021'!Q54</f>
        <v>0</v>
      </c>
      <c r="F15" s="65"/>
      <c r="H15" s="224" t="s">
        <v>44</v>
      </c>
      <c r="I15" s="224"/>
      <c r="K15" s="121">
        <f>+'Egresos 2021'!Q98</f>
        <v>0</v>
      </c>
    </row>
    <row r="16" spans="2:12" ht="18.75" x14ac:dyDescent="0.3">
      <c r="B16" s="116" t="s">
        <v>53</v>
      </c>
      <c r="C16" s="116"/>
      <c r="D16" s="64"/>
      <c r="E16" s="119">
        <f>+'Ingresos 2021'!Q57</f>
        <v>300</v>
      </c>
      <c r="F16" s="65"/>
      <c r="H16" s="224" t="s">
        <v>186</v>
      </c>
      <c r="I16" s="224"/>
      <c r="K16" s="121">
        <f>+'Egresos 2021'!Q108</f>
        <v>9668</v>
      </c>
    </row>
    <row r="17" spans="2:11" ht="18.75" x14ac:dyDescent="0.3">
      <c r="B17" s="116" t="s">
        <v>56</v>
      </c>
      <c r="C17" s="116"/>
      <c r="D17" s="64"/>
      <c r="E17" s="119">
        <f>+'Ingresos 2021'!Q59</f>
        <v>0</v>
      </c>
      <c r="F17" s="65"/>
      <c r="H17" s="224" t="s">
        <v>195</v>
      </c>
      <c r="I17" s="224"/>
      <c r="K17" s="121">
        <f>+'Egresos 2021'!Q118</f>
        <v>170.62</v>
      </c>
    </row>
    <row r="18" spans="2:11" ht="18.75" x14ac:dyDescent="0.3">
      <c r="B18" s="116" t="s">
        <v>59</v>
      </c>
      <c r="C18" s="116"/>
      <c r="D18" s="64"/>
      <c r="E18" s="119">
        <f>+'Ingresos 2021'!Q62</f>
        <v>24000</v>
      </c>
      <c r="F18" s="65"/>
      <c r="H18" s="224" t="s">
        <v>199</v>
      </c>
      <c r="I18" s="224"/>
      <c r="K18" s="121">
        <f>+'Egresos 2021'!Q138</f>
        <v>0</v>
      </c>
    </row>
    <row r="19" spans="2:11" ht="18.75" x14ac:dyDescent="0.3">
      <c r="B19" s="116" t="s">
        <v>64</v>
      </c>
      <c r="C19" s="116"/>
      <c r="D19" s="64"/>
      <c r="E19" s="119">
        <f>+'Ingresos 2021'!Q67</f>
        <v>3837</v>
      </c>
      <c r="F19" s="65"/>
      <c r="H19" s="224" t="s">
        <v>201</v>
      </c>
      <c r="I19" s="224"/>
      <c r="K19" s="121">
        <f>+'Egresos 2021'!Q146</f>
        <v>0</v>
      </c>
    </row>
    <row r="20" spans="2:11" ht="18.75" x14ac:dyDescent="0.3">
      <c r="B20" s="116" t="s">
        <v>68</v>
      </c>
      <c r="C20" s="116"/>
      <c r="D20" s="64"/>
      <c r="E20" s="119">
        <f>+'Ingresos 2021'!Q70</f>
        <v>1200</v>
      </c>
      <c r="F20" s="65"/>
      <c r="H20" s="224" t="s">
        <v>202</v>
      </c>
      <c r="I20" s="224"/>
      <c r="K20" s="121">
        <f>+'Egresos 2021'!Q148</f>
        <v>4200</v>
      </c>
    </row>
    <row r="21" spans="2:11" ht="18.75" x14ac:dyDescent="0.3">
      <c r="B21" s="116" t="s">
        <v>71</v>
      </c>
      <c r="C21" s="116"/>
      <c r="D21" s="64"/>
      <c r="E21" s="119">
        <f>+'Ingresos 2021'!Q72</f>
        <v>0</v>
      </c>
      <c r="F21" s="65"/>
      <c r="H21" s="224" t="s">
        <v>205</v>
      </c>
      <c r="I21" s="224"/>
      <c r="K21" s="121">
        <f>+'Egresos 2021'!Q156</f>
        <v>0</v>
      </c>
    </row>
    <row r="22" spans="2:11" ht="18.75" x14ac:dyDescent="0.3">
      <c r="B22" s="116" t="s">
        <v>74</v>
      </c>
      <c r="C22" s="116"/>
      <c r="D22" s="64"/>
      <c r="E22" s="119">
        <f>+'Ingresos 2021'!Q74</f>
        <v>0</v>
      </c>
      <c r="F22" s="65"/>
      <c r="H22" s="225" t="s">
        <v>50</v>
      </c>
      <c r="I22" s="225"/>
      <c r="K22" s="121">
        <f>+'Egresos 2021'!Q156</f>
        <v>0</v>
      </c>
    </row>
    <row r="23" spans="2:11" ht="18.75" x14ac:dyDescent="0.3">
      <c r="B23" s="116" t="s">
        <v>77</v>
      </c>
      <c r="C23" s="116"/>
      <c r="D23" s="64"/>
      <c r="E23" s="119">
        <f>+'Ingresos 2021'!Q76</f>
        <v>0</v>
      </c>
      <c r="F23" s="65"/>
      <c r="H23" s="225" t="s">
        <v>64</v>
      </c>
      <c r="I23" s="225"/>
      <c r="K23" s="121">
        <f>+'Egresos 2021'!Q175</f>
        <v>3789.2699999999995</v>
      </c>
    </row>
    <row r="24" spans="2:11" ht="18.75" x14ac:dyDescent="0.3">
      <c r="B24" s="116" t="s">
        <v>80</v>
      </c>
      <c r="C24" s="116"/>
      <c r="D24" s="64"/>
      <c r="E24" s="119">
        <f>+'Ingresos 2021'!Q78</f>
        <v>0</v>
      </c>
      <c r="F24" s="65"/>
      <c r="H24" s="225" t="s">
        <v>218</v>
      </c>
      <c r="I24" s="225"/>
      <c r="K24" s="121">
        <f>+'Egresos 2021'!Q177</f>
        <v>372.95999999999992</v>
      </c>
    </row>
    <row r="25" spans="2:11" ht="18.75" x14ac:dyDescent="0.3">
      <c r="B25" s="116" t="s">
        <v>83</v>
      </c>
      <c r="C25" s="116"/>
      <c r="D25" s="64"/>
      <c r="E25" s="119">
        <f>+'Ingresos 2021'!Q81</f>
        <v>2500</v>
      </c>
      <c r="F25" s="65"/>
      <c r="H25" s="225" t="s">
        <v>221</v>
      </c>
      <c r="I25" s="225"/>
      <c r="K25" s="121">
        <f>+'Egresos 2021'!Q180</f>
        <v>66</v>
      </c>
    </row>
    <row r="26" spans="2:11" ht="18.75" x14ac:dyDescent="0.3">
      <c r="B26" s="116" t="s">
        <v>87</v>
      </c>
      <c r="C26" s="116"/>
      <c r="D26" s="64"/>
      <c r="E26" s="119">
        <f>+'Ingresos 2021'!Q84</f>
        <v>0</v>
      </c>
      <c r="F26" s="65"/>
      <c r="H26" s="225" t="s">
        <v>222</v>
      </c>
      <c r="I26" s="225"/>
      <c r="K26" s="121">
        <f>+'Egresos 2021'!Q182</f>
        <v>0</v>
      </c>
    </row>
    <row r="27" spans="2:11" ht="15.75" x14ac:dyDescent="0.25">
      <c r="B27" s="115"/>
      <c r="C27" s="115"/>
      <c r="D27" s="66"/>
      <c r="E27" s="119"/>
      <c r="F27" s="65"/>
    </row>
    <row r="28" spans="2:11" ht="15.75" x14ac:dyDescent="0.25">
      <c r="E28" s="120"/>
    </row>
    <row r="29" spans="2:11" ht="15.75" x14ac:dyDescent="0.25">
      <c r="B29" s="66"/>
      <c r="C29" s="66"/>
      <c r="D29" s="66"/>
      <c r="E29" s="119"/>
      <c r="F29" s="65"/>
    </row>
    <row r="30" spans="2:11" ht="15.75" x14ac:dyDescent="0.25">
      <c r="B30" s="66"/>
      <c r="C30" s="66"/>
      <c r="D30" s="66"/>
      <c r="E30" s="119"/>
      <c r="F30" s="65"/>
    </row>
    <row r="31" spans="2:11" ht="18.75" x14ac:dyDescent="0.3">
      <c r="B31" s="67" t="s">
        <v>117</v>
      </c>
      <c r="C31" s="67"/>
      <c r="D31" s="67"/>
      <c r="E31" s="123">
        <f>+E8-K8</f>
        <v>4039.6600000000326</v>
      </c>
      <c r="F31" s="122">
        <f>+F8-L8</f>
        <v>2.4144905534071892E-2</v>
      </c>
      <c r="G31" s="65">
        <f>+F31/F8</f>
        <v>2.4144905534071892E-2</v>
      </c>
    </row>
    <row r="32" spans="2:11" x14ac:dyDescent="0.25">
      <c r="B32" s="66"/>
      <c r="C32" s="66"/>
      <c r="D32" s="66"/>
      <c r="E32" s="66"/>
    </row>
    <row r="36" spans="2:8" x14ac:dyDescent="0.25">
      <c r="B36" s="68" t="s">
        <v>118</v>
      </c>
      <c r="C36" s="69" t="s">
        <v>119</v>
      </c>
      <c r="D36" s="117"/>
      <c r="E36" s="69"/>
      <c r="F36" s="68" t="s">
        <v>120</v>
      </c>
      <c r="G36" s="118"/>
      <c r="H36" s="70"/>
    </row>
    <row r="37" spans="2:8" x14ac:dyDescent="0.25">
      <c r="B37" s="69"/>
      <c r="C37" s="226"/>
      <c r="D37" s="226"/>
      <c r="E37" s="69"/>
      <c r="F37" s="69"/>
      <c r="G37" s="71" t="s">
        <v>303</v>
      </c>
      <c r="H37" s="69"/>
    </row>
    <row r="38" spans="2:8" x14ac:dyDescent="0.25">
      <c r="B38" s="69"/>
      <c r="C38" s="226" t="s">
        <v>229</v>
      </c>
      <c r="D38" s="226"/>
      <c r="E38" s="69"/>
      <c r="F38" s="69"/>
      <c r="G38" s="71" t="s">
        <v>304</v>
      </c>
      <c r="H38" s="69"/>
    </row>
    <row r="39" spans="2:8" x14ac:dyDescent="0.25">
      <c r="B39" s="69"/>
      <c r="C39" s="226" t="s">
        <v>121</v>
      </c>
      <c r="D39" s="226"/>
      <c r="E39" s="69"/>
      <c r="F39" s="69"/>
      <c r="G39" s="71" t="s">
        <v>121</v>
      </c>
      <c r="H39" s="69"/>
    </row>
    <row r="40" spans="2:8" x14ac:dyDescent="0.25">
      <c r="B40" s="69"/>
      <c r="C40" s="227">
        <f ca="1">TODAY()</f>
        <v>44309</v>
      </c>
      <c r="D40" s="227"/>
      <c r="E40" s="69"/>
      <c r="F40" s="72"/>
      <c r="G40" s="71" t="s">
        <v>122</v>
      </c>
      <c r="H40" s="69"/>
    </row>
    <row r="41" spans="2:8" x14ac:dyDescent="0.25">
      <c r="B41" s="69"/>
      <c r="C41" s="69"/>
      <c r="D41" s="69"/>
      <c r="E41" s="69"/>
      <c r="F41" s="72"/>
      <c r="G41" s="72"/>
      <c r="H41" s="69"/>
    </row>
  </sheetData>
  <mergeCells count="26">
    <mergeCell ref="H14:I14"/>
    <mergeCell ref="C38:D38"/>
    <mergeCell ref="C39:D39"/>
    <mergeCell ref="C40:D40"/>
    <mergeCell ref="B1:F1"/>
    <mergeCell ref="B2:F2"/>
    <mergeCell ref="B3:F3"/>
    <mergeCell ref="B5:F5"/>
    <mergeCell ref="C37:D37"/>
    <mergeCell ref="H9:I9"/>
    <mergeCell ref="H10:I10"/>
    <mergeCell ref="H11:I11"/>
    <mergeCell ref="H12:I12"/>
    <mergeCell ref="H13:I13"/>
    <mergeCell ref="H26:I26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07BBC-57FB-4C93-ACDE-59C6C48C5BF4}">
  <dimension ref="A1:R91"/>
  <sheetViews>
    <sheetView zoomScale="90" zoomScaleNormal="90" workbookViewId="0"/>
  </sheetViews>
  <sheetFormatPr baseColWidth="10" defaultColWidth="11.42578125" defaultRowHeight="11.25" outlineLevelRow="1" outlineLevelCol="2" x14ac:dyDescent="0.2"/>
  <cols>
    <col min="1" max="1" width="14.5703125" style="6" customWidth="1"/>
    <col min="2" max="2" width="50" style="6" customWidth="1"/>
    <col min="3" max="3" width="9.85546875" style="4" customWidth="1" outlineLevel="1"/>
    <col min="4" max="5" width="9" style="4" customWidth="1" outlineLevel="1"/>
    <col min="6" max="6" width="8.140625" style="4" customWidth="1" outlineLevel="1"/>
    <col min="7" max="7" width="8.5703125" style="4" customWidth="1" outlineLevel="1"/>
    <col min="8" max="8" width="8.28515625" style="4" customWidth="1" outlineLevel="1"/>
    <col min="9" max="9" width="12.85546875" style="47" customWidth="1"/>
    <col min="10" max="10" width="8.7109375" style="4" customWidth="1" outlineLevel="2"/>
    <col min="11" max="11" width="7.7109375" style="4" customWidth="1" outlineLevel="2"/>
    <col min="12" max="12" width="10.28515625" style="4" customWidth="1" outlineLevel="2"/>
    <col min="13" max="14" width="9.5703125" style="4" customWidth="1" outlineLevel="2"/>
    <col min="15" max="15" width="9" style="4" customWidth="1" outlineLevel="2"/>
    <col min="16" max="16" width="9.7109375" style="47" bestFit="1" customWidth="1"/>
    <col min="17" max="17" width="14.140625" style="47" bestFit="1" customWidth="1"/>
    <col min="18" max="18" width="14" style="5" customWidth="1"/>
    <col min="19" max="16384" width="11.42578125" style="6"/>
  </cols>
  <sheetData>
    <row r="1" spans="1:18" ht="18" x14ac:dyDescent="0.25">
      <c r="A1" s="1" t="s">
        <v>0</v>
      </c>
      <c r="B1" s="2"/>
      <c r="C1" s="3"/>
      <c r="D1" s="3"/>
      <c r="E1" s="3"/>
      <c r="F1" s="3"/>
      <c r="G1" s="3"/>
      <c r="H1" s="3"/>
      <c r="I1" s="55"/>
      <c r="J1" s="3"/>
      <c r="K1" s="3"/>
      <c r="L1" s="3"/>
      <c r="M1" s="3"/>
      <c r="N1" s="3"/>
      <c r="O1" s="3"/>
      <c r="P1" s="55"/>
    </row>
    <row r="2" spans="1:18" ht="15" x14ac:dyDescent="0.2">
      <c r="A2" s="7" t="s">
        <v>226</v>
      </c>
      <c r="B2" s="7"/>
    </row>
    <row r="3" spans="1:18" ht="15" customHeight="1" x14ac:dyDescent="0.2">
      <c r="A3" s="238" t="s">
        <v>93</v>
      </c>
      <c r="B3" s="238" t="s">
        <v>101</v>
      </c>
      <c r="C3" s="240" t="s">
        <v>102</v>
      </c>
      <c r="D3" s="240"/>
      <c r="E3" s="240"/>
      <c r="F3" s="241" t="s">
        <v>103</v>
      </c>
      <c r="G3" s="242"/>
      <c r="H3" s="243"/>
      <c r="I3" s="57" t="s">
        <v>94</v>
      </c>
      <c r="J3" s="240" t="s">
        <v>104</v>
      </c>
      <c r="K3" s="240"/>
      <c r="L3" s="240"/>
      <c r="M3" s="241" t="s">
        <v>105</v>
      </c>
      <c r="N3" s="242"/>
      <c r="O3" s="244"/>
      <c r="P3" s="53" t="s">
        <v>106</v>
      </c>
      <c r="Q3" s="232" t="s">
        <v>8</v>
      </c>
      <c r="R3" s="8"/>
    </row>
    <row r="4" spans="1:18" s="10" customFormat="1" x14ac:dyDescent="0.2">
      <c r="A4" s="239"/>
      <c r="B4" s="239"/>
      <c r="C4" s="42" t="s">
        <v>1</v>
      </c>
      <c r="D4" s="43" t="s">
        <v>96</v>
      </c>
      <c r="E4" s="43" t="s">
        <v>97</v>
      </c>
      <c r="F4" s="43" t="s">
        <v>98</v>
      </c>
      <c r="G4" s="43" t="s">
        <v>99</v>
      </c>
      <c r="H4" s="43" t="s">
        <v>100</v>
      </c>
      <c r="I4" s="58" t="s">
        <v>95</v>
      </c>
      <c r="J4" s="43" t="s">
        <v>2</v>
      </c>
      <c r="K4" s="44" t="s">
        <v>3</v>
      </c>
      <c r="L4" s="45" t="s">
        <v>4</v>
      </c>
      <c r="M4" s="46" t="s">
        <v>5</v>
      </c>
      <c r="N4" s="46" t="s">
        <v>6</v>
      </c>
      <c r="O4" s="46" t="s">
        <v>7</v>
      </c>
      <c r="P4" s="54" t="s">
        <v>95</v>
      </c>
      <c r="Q4" s="233"/>
      <c r="R4" s="9"/>
    </row>
    <row r="5" spans="1:18" hidden="1" outlineLevel="1" x14ac:dyDescent="0.2">
      <c r="A5" s="252" t="s">
        <v>107</v>
      </c>
      <c r="B5" s="11" t="s">
        <v>9</v>
      </c>
      <c r="C5" s="220">
        <v>1206</v>
      </c>
      <c r="D5" s="220">
        <v>300</v>
      </c>
      <c r="E5" s="220">
        <v>500</v>
      </c>
      <c r="F5" s="220">
        <v>1000</v>
      </c>
      <c r="G5" s="220">
        <v>1200</v>
      </c>
      <c r="H5" s="220">
        <v>600</v>
      </c>
      <c r="I5" s="221">
        <f>SUM(C5:H5)</f>
        <v>4806</v>
      </c>
      <c r="J5" s="220">
        <v>1200</v>
      </c>
      <c r="K5" s="220">
        <v>1000</v>
      </c>
      <c r="L5" s="220">
        <v>1000</v>
      </c>
      <c r="M5" s="220">
        <v>1200</v>
      </c>
      <c r="N5" s="220">
        <v>1000</v>
      </c>
      <c r="O5" s="220">
        <v>1000</v>
      </c>
      <c r="P5" s="221">
        <f>SUM(J5:O5)</f>
        <v>6400</v>
      </c>
      <c r="Q5" s="221">
        <f>+I5+P5</f>
        <v>11206</v>
      </c>
      <c r="R5" s="13"/>
    </row>
    <row r="6" spans="1:18" hidden="1" outlineLevel="1" x14ac:dyDescent="0.2">
      <c r="A6" s="248"/>
      <c r="B6" s="11" t="s">
        <v>10</v>
      </c>
      <c r="C6" s="12"/>
      <c r="D6" s="12"/>
      <c r="E6" s="12"/>
      <c r="F6" s="12"/>
      <c r="G6" s="12"/>
      <c r="H6" s="12"/>
      <c r="I6" s="48">
        <f>SUM(C6:H6)</f>
        <v>0</v>
      </c>
      <c r="J6" s="12"/>
      <c r="K6" s="12"/>
      <c r="L6" s="12"/>
      <c r="M6" s="12"/>
      <c r="N6" s="12"/>
      <c r="O6" s="12"/>
      <c r="P6" s="48">
        <f>SUM(J6:O6)</f>
        <v>0</v>
      </c>
      <c r="Q6" s="48">
        <f t="shared" ref="Q6:Q9" si="0">+I6+P6</f>
        <v>0</v>
      </c>
      <c r="R6" s="13"/>
    </row>
    <row r="7" spans="1:18" s="16" customFormat="1" collapsed="1" x14ac:dyDescent="0.2">
      <c r="A7" s="234" t="s">
        <v>11</v>
      </c>
      <c r="B7" s="235"/>
      <c r="C7" s="14">
        <f>SUM(C5:C6)</f>
        <v>1206</v>
      </c>
      <c r="D7" s="14">
        <f t="shared" ref="D7:H7" si="1">SUM(D5:D6)</f>
        <v>300</v>
      </c>
      <c r="E7" s="14">
        <f t="shared" si="1"/>
        <v>500</v>
      </c>
      <c r="F7" s="14">
        <f t="shared" si="1"/>
        <v>1000</v>
      </c>
      <c r="G7" s="14">
        <f t="shared" si="1"/>
        <v>1200</v>
      </c>
      <c r="H7" s="14">
        <f t="shared" si="1"/>
        <v>600</v>
      </c>
      <c r="I7" s="56">
        <f>SUM(C7:H7)</f>
        <v>4806</v>
      </c>
      <c r="J7" s="14">
        <f t="shared" ref="J7" si="2">SUM(J5:J6)</f>
        <v>1200</v>
      </c>
      <c r="K7" s="14">
        <f t="shared" ref="K7" si="3">SUM(K5:K6)</f>
        <v>1000</v>
      </c>
      <c r="L7" s="14">
        <f t="shared" ref="L7" si="4">SUM(L5:L6)</f>
        <v>1000</v>
      </c>
      <c r="M7" s="14">
        <f t="shared" ref="M7" si="5">SUM(M5:M6)</f>
        <v>1200</v>
      </c>
      <c r="N7" s="14">
        <f t="shared" ref="N7" si="6">SUM(N5:N6)</f>
        <v>1000</v>
      </c>
      <c r="O7" s="14">
        <f t="shared" ref="O7" si="7">SUM(O5:O6)</f>
        <v>1000</v>
      </c>
      <c r="P7" s="56">
        <f>SUM(J7:O7)</f>
        <v>6400</v>
      </c>
      <c r="Q7" s="48">
        <f>+P7+I7</f>
        <v>11206</v>
      </c>
      <c r="R7" s="15"/>
    </row>
    <row r="8" spans="1:18" ht="22.5" hidden="1" outlineLevel="1" x14ac:dyDescent="0.2">
      <c r="A8" s="59" t="s">
        <v>12</v>
      </c>
      <c r="B8" s="17" t="s">
        <v>13</v>
      </c>
      <c r="C8" s="18">
        <v>10</v>
      </c>
      <c r="D8" s="18">
        <v>20</v>
      </c>
      <c r="E8" s="18">
        <v>100</v>
      </c>
      <c r="F8" s="18">
        <v>1000</v>
      </c>
      <c r="G8" s="18">
        <v>1000</v>
      </c>
      <c r="H8" s="18">
        <v>1000</v>
      </c>
      <c r="I8" s="48">
        <f t="shared" ref="I8:I9" si="8">SUM(C8:H8)</f>
        <v>3130</v>
      </c>
      <c r="J8" s="18">
        <v>600</v>
      </c>
      <c r="K8" s="18">
        <v>800</v>
      </c>
      <c r="L8" s="18">
        <v>300</v>
      </c>
      <c r="M8" s="18">
        <v>200</v>
      </c>
      <c r="N8" s="18">
        <v>200</v>
      </c>
      <c r="O8" s="18">
        <v>200</v>
      </c>
      <c r="P8" s="48">
        <f t="shared" ref="P8:P9" si="9">SUM(J8:O8)</f>
        <v>2300</v>
      </c>
      <c r="Q8" s="48">
        <f t="shared" si="0"/>
        <v>5430</v>
      </c>
      <c r="R8" s="13"/>
    </row>
    <row r="9" spans="1:18" hidden="1" outlineLevel="1" x14ac:dyDescent="0.2">
      <c r="A9" s="60"/>
      <c r="B9" s="11"/>
      <c r="C9" s="12"/>
      <c r="D9" s="12"/>
      <c r="E9" s="12"/>
      <c r="F9" s="12"/>
      <c r="G9" s="12"/>
      <c r="H9" s="12"/>
      <c r="I9" s="48">
        <f t="shared" si="8"/>
        <v>0</v>
      </c>
      <c r="J9" s="12"/>
      <c r="K9" s="12"/>
      <c r="L9" s="12"/>
      <c r="M9" s="12"/>
      <c r="N9" s="12"/>
      <c r="O9" s="12"/>
      <c r="P9" s="48">
        <f t="shared" si="9"/>
        <v>0</v>
      </c>
      <c r="Q9" s="48">
        <f t="shared" si="0"/>
        <v>0</v>
      </c>
      <c r="R9" s="13"/>
    </row>
    <row r="10" spans="1:18" s="16" customFormat="1" collapsed="1" x14ac:dyDescent="0.2">
      <c r="A10" s="234" t="s">
        <v>14</v>
      </c>
      <c r="B10" s="235"/>
      <c r="C10" s="14">
        <f>SUM(C8:C9)</f>
        <v>10</v>
      </c>
      <c r="D10" s="14">
        <f t="shared" ref="D10:H10" si="10">SUM(D8:D9)</f>
        <v>20</v>
      </c>
      <c r="E10" s="14">
        <f t="shared" si="10"/>
        <v>100</v>
      </c>
      <c r="F10" s="14">
        <f t="shared" si="10"/>
        <v>1000</v>
      </c>
      <c r="G10" s="14">
        <f t="shared" si="10"/>
        <v>1000</v>
      </c>
      <c r="H10" s="14">
        <f t="shared" si="10"/>
        <v>1000</v>
      </c>
      <c r="I10" s="56">
        <f t="shared" ref="I10:I73" si="11">SUM(C10:H10)</f>
        <v>3130</v>
      </c>
      <c r="J10" s="14">
        <f t="shared" ref="J10" si="12">SUM(J8:J9)</f>
        <v>600</v>
      </c>
      <c r="K10" s="14">
        <f t="shared" ref="K10" si="13">SUM(K8:K9)</f>
        <v>800</v>
      </c>
      <c r="L10" s="14">
        <f t="shared" ref="L10" si="14">SUM(L8:L9)</f>
        <v>300</v>
      </c>
      <c r="M10" s="14">
        <f t="shared" ref="M10" si="15">SUM(M8:M9)</f>
        <v>200</v>
      </c>
      <c r="N10" s="14">
        <f t="shared" ref="N10" si="16">SUM(N8:N9)</f>
        <v>200</v>
      </c>
      <c r="O10" s="14">
        <f t="shared" ref="O10" si="17">SUM(O8:O9)</f>
        <v>200</v>
      </c>
      <c r="P10" s="56">
        <f t="shared" ref="P10:P73" si="18">SUM(J10:O10)</f>
        <v>2300</v>
      </c>
      <c r="Q10" s="48">
        <f t="shared" ref="Q10:Q73" si="19">+P10+I10</f>
        <v>5430</v>
      </c>
      <c r="R10" s="15"/>
    </row>
    <row r="11" spans="1:18" hidden="1" outlineLevel="1" x14ac:dyDescent="0.2">
      <c r="A11" s="247"/>
      <c r="B11" s="222" t="s">
        <v>297</v>
      </c>
      <c r="C11" s="12">
        <v>494</v>
      </c>
      <c r="D11" s="12"/>
      <c r="E11" s="12"/>
      <c r="F11" s="12"/>
      <c r="G11" s="12"/>
      <c r="H11" s="12"/>
      <c r="I11" s="124">
        <f t="shared" si="11"/>
        <v>494</v>
      </c>
      <c r="J11" s="12"/>
      <c r="K11" s="12"/>
      <c r="L11" s="12"/>
      <c r="M11" s="12"/>
      <c r="N11" s="12"/>
      <c r="O11" s="12"/>
      <c r="P11" s="124">
        <f t="shared" si="18"/>
        <v>0</v>
      </c>
      <c r="Q11" s="48">
        <f t="shared" si="19"/>
        <v>494</v>
      </c>
      <c r="R11" s="15"/>
    </row>
    <row r="12" spans="1:18" hidden="1" outlineLevel="1" x14ac:dyDescent="0.2">
      <c r="A12" s="247"/>
      <c r="B12" s="222" t="s">
        <v>21</v>
      </c>
      <c r="C12" s="12">
        <v>1805</v>
      </c>
      <c r="D12" s="12"/>
      <c r="E12" s="12"/>
      <c r="F12" s="12"/>
      <c r="G12" s="12"/>
      <c r="H12" s="12"/>
      <c r="I12" s="124">
        <f t="shared" si="11"/>
        <v>1805</v>
      </c>
      <c r="J12" s="12"/>
      <c r="K12" s="12"/>
      <c r="L12" s="12"/>
      <c r="M12" s="12"/>
      <c r="N12" s="12"/>
      <c r="O12" s="12"/>
      <c r="P12" s="124">
        <f t="shared" si="18"/>
        <v>0</v>
      </c>
      <c r="Q12" s="48">
        <f t="shared" si="19"/>
        <v>1805</v>
      </c>
      <c r="R12" s="15"/>
    </row>
    <row r="13" spans="1:18" hidden="1" outlineLevel="1" x14ac:dyDescent="0.2">
      <c r="A13" s="247"/>
      <c r="B13" s="19" t="s">
        <v>26</v>
      </c>
      <c r="C13" s="12">
        <v>703</v>
      </c>
      <c r="D13" s="12"/>
      <c r="E13" s="12"/>
      <c r="F13" s="12"/>
      <c r="G13" s="12"/>
      <c r="H13" s="12"/>
      <c r="I13" s="124">
        <f t="shared" si="11"/>
        <v>703</v>
      </c>
      <c r="J13" s="12"/>
      <c r="K13" s="12"/>
      <c r="L13" s="12"/>
      <c r="M13" s="12"/>
      <c r="N13" s="12"/>
      <c r="O13" s="12"/>
      <c r="P13" s="124">
        <f t="shared" si="18"/>
        <v>0</v>
      </c>
      <c r="Q13" s="48">
        <f t="shared" si="19"/>
        <v>703</v>
      </c>
      <c r="R13" s="15"/>
    </row>
    <row r="14" spans="1:18" hidden="1" outlineLevel="1" x14ac:dyDescent="0.2">
      <c r="A14" s="247"/>
      <c r="B14" s="20" t="s">
        <v>298</v>
      </c>
      <c r="C14" s="12"/>
      <c r="D14" s="12"/>
      <c r="E14" s="12"/>
      <c r="F14" s="12">
        <v>570</v>
      </c>
      <c r="G14" s="12"/>
      <c r="H14" s="12"/>
      <c r="I14" s="124">
        <f t="shared" si="11"/>
        <v>570</v>
      </c>
      <c r="J14" s="12"/>
      <c r="K14" s="12"/>
      <c r="L14" s="12"/>
      <c r="M14" s="12"/>
      <c r="N14" s="12"/>
      <c r="O14" s="12"/>
      <c r="P14" s="124">
        <f t="shared" si="18"/>
        <v>0</v>
      </c>
      <c r="Q14" s="48">
        <f t="shared" si="19"/>
        <v>570</v>
      </c>
      <c r="R14" s="15"/>
    </row>
    <row r="15" spans="1:18" hidden="1" outlineLevel="1" x14ac:dyDescent="0.2">
      <c r="A15" s="247"/>
      <c r="B15" s="20" t="s">
        <v>299</v>
      </c>
      <c r="C15" s="12"/>
      <c r="D15" s="12"/>
      <c r="E15" s="12"/>
      <c r="F15" s="12">
        <v>570</v>
      </c>
      <c r="G15" s="12"/>
      <c r="H15" s="12"/>
      <c r="I15" s="124">
        <f t="shared" si="11"/>
        <v>570</v>
      </c>
      <c r="J15" s="12"/>
      <c r="K15" s="12"/>
      <c r="L15" s="12"/>
      <c r="M15" s="12"/>
      <c r="N15" s="12"/>
      <c r="O15" s="12"/>
      <c r="P15" s="124">
        <f t="shared" si="18"/>
        <v>0</v>
      </c>
      <c r="Q15" s="48">
        <f t="shared" si="19"/>
        <v>570</v>
      </c>
      <c r="R15" s="15"/>
    </row>
    <row r="16" spans="1:18" hidden="1" outlineLevel="1" x14ac:dyDescent="0.2">
      <c r="A16" s="247"/>
      <c r="B16" s="20" t="s">
        <v>300</v>
      </c>
      <c r="C16" s="12"/>
      <c r="D16" s="12"/>
      <c r="E16" s="12"/>
      <c r="F16" s="12">
        <v>1000</v>
      </c>
      <c r="G16" s="12"/>
      <c r="H16" s="12"/>
      <c r="I16" s="124">
        <f t="shared" si="11"/>
        <v>1000</v>
      </c>
      <c r="J16" s="12"/>
      <c r="K16" s="12"/>
      <c r="L16" s="12">
        <v>1000</v>
      </c>
      <c r="M16" s="12"/>
      <c r="N16" s="12"/>
      <c r="O16" s="12"/>
      <c r="P16" s="124">
        <f t="shared" si="18"/>
        <v>1000</v>
      </c>
      <c r="Q16" s="48">
        <f t="shared" si="19"/>
        <v>2000</v>
      </c>
      <c r="R16" s="15"/>
    </row>
    <row r="17" spans="1:18" hidden="1" outlineLevel="1" x14ac:dyDescent="0.2">
      <c r="A17" s="247"/>
      <c r="B17" s="223" t="s">
        <v>301</v>
      </c>
      <c r="C17" s="12"/>
      <c r="D17" s="12"/>
      <c r="E17" s="12"/>
      <c r="F17" s="12"/>
      <c r="G17" s="12">
        <v>600</v>
      </c>
      <c r="H17" s="12"/>
      <c r="I17" s="124">
        <f t="shared" si="11"/>
        <v>600</v>
      </c>
      <c r="J17" s="12"/>
      <c r="K17" s="12"/>
      <c r="L17" s="12"/>
      <c r="M17" s="12">
        <v>600</v>
      </c>
      <c r="N17" s="12"/>
      <c r="O17" s="12"/>
      <c r="P17" s="124">
        <f t="shared" si="18"/>
        <v>600</v>
      </c>
      <c r="Q17" s="48">
        <f t="shared" si="19"/>
        <v>1200</v>
      </c>
      <c r="R17" s="15"/>
    </row>
    <row r="18" spans="1:18" hidden="1" outlineLevel="1" x14ac:dyDescent="0.2">
      <c r="A18" s="247"/>
      <c r="B18" s="20" t="s">
        <v>302</v>
      </c>
      <c r="C18" s="12"/>
      <c r="D18" s="12"/>
      <c r="E18" s="12"/>
      <c r="F18" s="12"/>
      <c r="G18" s="12">
        <v>1000</v>
      </c>
      <c r="H18" s="12"/>
      <c r="I18" s="124">
        <f t="shared" si="11"/>
        <v>1000</v>
      </c>
      <c r="J18" s="12"/>
      <c r="K18" s="12"/>
      <c r="L18" s="12"/>
      <c r="M18" s="12"/>
      <c r="N18" s="12">
        <v>1000</v>
      </c>
      <c r="O18" s="12"/>
      <c r="P18" s="124">
        <f t="shared" si="18"/>
        <v>1000</v>
      </c>
      <c r="Q18" s="48">
        <f t="shared" si="19"/>
        <v>2000</v>
      </c>
      <c r="R18" s="15"/>
    </row>
    <row r="19" spans="1:18" hidden="1" outlineLevel="1" x14ac:dyDescent="0.2">
      <c r="A19" s="247"/>
      <c r="B19" s="20"/>
      <c r="C19" s="12"/>
      <c r="D19" s="12"/>
      <c r="E19" s="12"/>
      <c r="F19" s="12"/>
      <c r="G19" s="12"/>
      <c r="H19" s="12"/>
      <c r="I19" s="124">
        <f t="shared" si="11"/>
        <v>0</v>
      </c>
      <c r="J19" s="12"/>
      <c r="K19" s="12"/>
      <c r="L19" s="12"/>
      <c r="M19" s="12"/>
      <c r="N19" s="12"/>
      <c r="O19" s="12"/>
      <c r="P19" s="124">
        <f t="shared" si="18"/>
        <v>0</v>
      </c>
      <c r="Q19" s="48">
        <f t="shared" si="19"/>
        <v>0</v>
      </c>
      <c r="R19" s="15"/>
    </row>
    <row r="20" spans="1:18" hidden="1" outlineLevel="1" x14ac:dyDescent="0.2">
      <c r="A20" s="247"/>
      <c r="B20" s="20"/>
      <c r="C20" s="12"/>
      <c r="D20" s="12"/>
      <c r="E20" s="12"/>
      <c r="F20" s="12"/>
      <c r="G20" s="12"/>
      <c r="H20" s="12"/>
      <c r="I20" s="124">
        <f t="shared" si="11"/>
        <v>0</v>
      </c>
      <c r="J20" s="12"/>
      <c r="K20" s="12"/>
      <c r="L20" s="12"/>
      <c r="M20" s="12"/>
      <c r="N20" s="12"/>
      <c r="O20" s="12"/>
      <c r="P20" s="124">
        <f t="shared" si="18"/>
        <v>0</v>
      </c>
      <c r="Q20" s="48">
        <f t="shared" si="19"/>
        <v>0</v>
      </c>
      <c r="R20" s="15"/>
    </row>
    <row r="21" spans="1:18" hidden="1" outlineLevel="1" x14ac:dyDescent="0.2">
      <c r="A21" s="247"/>
      <c r="B21" s="20"/>
      <c r="C21" s="12"/>
      <c r="D21" s="12"/>
      <c r="E21" s="12"/>
      <c r="F21" s="12"/>
      <c r="G21" s="12"/>
      <c r="H21" s="12"/>
      <c r="I21" s="124">
        <f t="shared" si="11"/>
        <v>0</v>
      </c>
      <c r="J21" s="12"/>
      <c r="K21" s="12"/>
      <c r="L21" s="12"/>
      <c r="M21" s="12"/>
      <c r="N21" s="12"/>
      <c r="O21" s="12"/>
      <c r="P21" s="124">
        <f t="shared" si="18"/>
        <v>0</v>
      </c>
      <c r="Q21" s="48">
        <f t="shared" si="19"/>
        <v>0</v>
      </c>
      <c r="R21" s="15"/>
    </row>
    <row r="22" spans="1:18" hidden="1" outlineLevel="1" x14ac:dyDescent="0.2">
      <c r="A22" s="247"/>
      <c r="B22" s="20"/>
      <c r="C22" s="12"/>
      <c r="D22" s="12"/>
      <c r="E22" s="12"/>
      <c r="F22" s="12"/>
      <c r="G22" s="12"/>
      <c r="H22" s="12"/>
      <c r="I22" s="124">
        <f t="shared" si="11"/>
        <v>0</v>
      </c>
      <c r="J22" s="12"/>
      <c r="K22" s="12"/>
      <c r="L22" s="12"/>
      <c r="M22" s="12"/>
      <c r="N22" s="12"/>
      <c r="O22" s="12"/>
      <c r="P22" s="124">
        <f t="shared" si="18"/>
        <v>0</v>
      </c>
      <c r="Q22" s="48">
        <f t="shared" si="19"/>
        <v>0</v>
      </c>
      <c r="R22" s="15"/>
    </row>
    <row r="23" spans="1:18" hidden="1" outlineLevel="1" x14ac:dyDescent="0.2">
      <c r="A23" s="247"/>
      <c r="B23" s="20"/>
      <c r="C23" s="12"/>
      <c r="D23" s="12"/>
      <c r="E23" s="12"/>
      <c r="F23" s="12"/>
      <c r="G23" s="12"/>
      <c r="H23" s="12"/>
      <c r="I23" s="124">
        <f t="shared" si="11"/>
        <v>0</v>
      </c>
      <c r="J23" s="12"/>
      <c r="K23" s="12"/>
      <c r="L23" s="12"/>
      <c r="M23" s="12"/>
      <c r="N23" s="12"/>
      <c r="O23" s="12"/>
      <c r="P23" s="124">
        <f t="shared" si="18"/>
        <v>0</v>
      </c>
      <c r="Q23" s="48">
        <f t="shared" si="19"/>
        <v>0</v>
      </c>
      <c r="R23" s="15"/>
    </row>
    <row r="24" spans="1:18" hidden="1" outlineLevel="1" x14ac:dyDescent="0.2">
      <c r="A24" s="247"/>
      <c r="B24" s="20"/>
      <c r="C24" s="12"/>
      <c r="D24" s="12"/>
      <c r="E24" s="12"/>
      <c r="F24" s="12"/>
      <c r="G24" s="12"/>
      <c r="H24" s="12"/>
      <c r="I24" s="124">
        <f t="shared" si="11"/>
        <v>0</v>
      </c>
      <c r="J24" s="12"/>
      <c r="K24" s="12"/>
      <c r="L24" s="12"/>
      <c r="M24" s="12"/>
      <c r="N24" s="12"/>
      <c r="O24" s="12"/>
      <c r="P24" s="124">
        <f t="shared" si="18"/>
        <v>0</v>
      </c>
      <c r="Q24" s="48">
        <f t="shared" si="19"/>
        <v>0</v>
      </c>
      <c r="R24" s="15"/>
    </row>
    <row r="25" spans="1:18" hidden="1" outlineLevel="1" x14ac:dyDescent="0.2">
      <c r="A25" s="247"/>
      <c r="B25" s="20"/>
      <c r="C25" s="12"/>
      <c r="D25" s="12"/>
      <c r="E25" s="12"/>
      <c r="F25" s="12"/>
      <c r="G25" s="12"/>
      <c r="H25" s="12"/>
      <c r="I25" s="124">
        <f t="shared" si="11"/>
        <v>0</v>
      </c>
      <c r="J25" s="12"/>
      <c r="K25" s="12"/>
      <c r="L25" s="12"/>
      <c r="M25" s="12"/>
      <c r="N25" s="12"/>
      <c r="O25" s="12"/>
      <c r="P25" s="124">
        <f t="shared" si="18"/>
        <v>0</v>
      </c>
      <c r="Q25" s="48">
        <f t="shared" si="19"/>
        <v>0</v>
      </c>
      <c r="R25" s="15"/>
    </row>
    <row r="26" spans="1:18" hidden="1" outlineLevel="1" x14ac:dyDescent="0.2">
      <c r="A26" s="247"/>
      <c r="B26" s="223"/>
      <c r="C26" s="12"/>
      <c r="D26" s="12"/>
      <c r="E26" s="12"/>
      <c r="F26" s="12"/>
      <c r="G26" s="12"/>
      <c r="H26" s="12"/>
      <c r="I26" s="124">
        <f t="shared" si="11"/>
        <v>0</v>
      </c>
      <c r="J26" s="12"/>
      <c r="K26" s="12"/>
      <c r="L26" s="12"/>
      <c r="M26" s="12"/>
      <c r="N26" s="12"/>
      <c r="O26" s="12"/>
      <c r="P26" s="124">
        <f t="shared" si="18"/>
        <v>0</v>
      </c>
      <c r="Q26" s="48">
        <f t="shared" si="19"/>
        <v>0</v>
      </c>
      <c r="R26" s="15"/>
    </row>
    <row r="27" spans="1:18" hidden="1" outlineLevel="1" x14ac:dyDescent="0.2">
      <c r="A27" s="247"/>
      <c r="B27" s="20"/>
      <c r="C27" s="12"/>
      <c r="D27" s="12"/>
      <c r="E27" s="12"/>
      <c r="F27" s="12"/>
      <c r="G27" s="12"/>
      <c r="H27" s="12"/>
      <c r="I27" s="124">
        <f t="shared" si="11"/>
        <v>0</v>
      </c>
      <c r="J27" s="12"/>
      <c r="K27" s="12"/>
      <c r="L27" s="12"/>
      <c r="M27" s="12"/>
      <c r="N27" s="12"/>
      <c r="O27" s="12"/>
      <c r="P27" s="124">
        <f t="shared" si="18"/>
        <v>0</v>
      </c>
      <c r="Q27" s="48">
        <f t="shared" si="19"/>
        <v>0</v>
      </c>
      <c r="R27" s="15"/>
    </row>
    <row r="28" spans="1:18" hidden="1" outlineLevel="1" x14ac:dyDescent="0.2">
      <c r="A28" s="248"/>
      <c r="B28" s="11"/>
      <c r="C28" s="12"/>
      <c r="D28" s="12"/>
      <c r="E28" s="12"/>
      <c r="F28" s="12"/>
      <c r="G28" s="12"/>
      <c r="H28" s="12"/>
      <c r="I28" s="124">
        <f t="shared" si="11"/>
        <v>0</v>
      </c>
      <c r="J28" s="12"/>
      <c r="K28" s="12"/>
      <c r="L28" s="12"/>
      <c r="M28" s="12"/>
      <c r="N28" s="12"/>
      <c r="O28" s="12"/>
      <c r="P28" s="124">
        <f t="shared" si="18"/>
        <v>0</v>
      </c>
      <c r="Q28" s="48">
        <f t="shared" si="19"/>
        <v>0</v>
      </c>
      <c r="R28" s="15"/>
    </row>
    <row r="29" spans="1:18" s="16" customFormat="1" collapsed="1" x14ac:dyDescent="0.2">
      <c r="A29" s="234" t="s">
        <v>29</v>
      </c>
      <c r="B29" s="235"/>
      <c r="C29" s="14">
        <f>SUM(C11:C28)</f>
        <v>3002</v>
      </c>
      <c r="D29" s="14">
        <f t="shared" ref="D29:H29" si="20">SUM(D11:D28)</f>
        <v>0</v>
      </c>
      <c r="E29" s="14">
        <f t="shared" si="20"/>
        <v>0</v>
      </c>
      <c r="F29" s="14">
        <f t="shared" si="20"/>
        <v>2140</v>
      </c>
      <c r="G29" s="14">
        <f t="shared" si="20"/>
        <v>1600</v>
      </c>
      <c r="H29" s="14">
        <f t="shared" si="20"/>
        <v>0</v>
      </c>
      <c r="I29" s="56">
        <f>SUM(C29:H29)</f>
        <v>6742</v>
      </c>
      <c r="J29" s="14">
        <f t="shared" ref="J29" si="21">SUM(J11:J28)</f>
        <v>0</v>
      </c>
      <c r="K29" s="14">
        <f t="shared" ref="K29" si="22">SUM(K11:K28)</f>
        <v>0</v>
      </c>
      <c r="L29" s="14">
        <f t="shared" ref="L29" si="23">SUM(L11:L28)</f>
        <v>1000</v>
      </c>
      <c r="M29" s="14">
        <f t="shared" ref="M29" si="24">SUM(M11:M28)</f>
        <v>600</v>
      </c>
      <c r="N29" s="14">
        <f t="shared" ref="N29" si="25">SUM(N11:N28)</f>
        <v>1000</v>
      </c>
      <c r="O29" s="14">
        <f t="shared" ref="O29" si="26">SUM(O11:O28)</f>
        <v>0</v>
      </c>
      <c r="P29" s="56">
        <f t="shared" si="18"/>
        <v>2600</v>
      </c>
      <c r="Q29" s="48">
        <f t="shared" si="19"/>
        <v>9342</v>
      </c>
      <c r="R29" s="15"/>
    </row>
    <row r="30" spans="1:18" hidden="1" outlineLevel="1" x14ac:dyDescent="0.2">
      <c r="A30" s="251" t="s">
        <v>108</v>
      </c>
      <c r="B30" s="17" t="s">
        <v>30</v>
      </c>
      <c r="C30" s="18"/>
      <c r="D30" s="18"/>
      <c r="E30" s="18"/>
      <c r="F30" s="18"/>
      <c r="G30" s="18"/>
      <c r="H30" s="18"/>
      <c r="I30" s="124">
        <f t="shared" si="11"/>
        <v>0</v>
      </c>
      <c r="J30" s="18"/>
      <c r="K30" s="18"/>
      <c r="L30" s="18"/>
      <c r="M30" s="18"/>
      <c r="N30" s="18"/>
      <c r="O30" s="18"/>
      <c r="P30" s="124">
        <f t="shared" si="18"/>
        <v>0</v>
      </c>
      <c r="Q30" s="48">
        <f t="shared" si="19"/>
        <v>0</v>
      </c>
      <c r="R30" s="15"/>
    </row>
    <row r="31" spans="1:18" hidden="1" outlineLevel="1" x14ac:dyDescent="0.2">
      <c r="A31" s="251"/>
      <c r="B31" s="11" t="s">
        <v>31</v>
      </c>
      <c r="C31" s="12"/>
      <c r="D31" s="12"/>
      <c r="E31" s="12"/>
      <c r="F31" s="12"/>
      <c r="G31" s="12"/>
      <c r="H31" s="12"/>
      <c r="I31" s="124">
        <f t="shared" si="11"/>
        <v>0</v>
      </c>
      <c r="J31" s="12"/>
      <c r="K31" s="12"/>
      <c r="L31" s="12"/>
      <c r="M31" s="12"/>
      <c r="N31" s="12"/>
      <c r="O31" s="12"/>
      <c r="P31" s="124">
        <f t="shared" si="18"/>
        <v>0</v>
      </c>
      <c r="Q31" s="48">
        <f t="shared" si="19"/>
        <v>0</v>
      </c>
      <c r="R31" s="15"/>
    </row>
    <row r="32" spans="1:18" hidden="1" outlineLevel="1" x14ac:dyDescent="0.2">
      <c r="A32" s="251"/>
      <c r="B32" s="11" t="s">
        <v>32</v>
      </c>
      <c r="C32" s="12"/>
      <c r="D32" s="12"/>
      <c r="E32" s="12"/>
      <c r="F32" s="12"/>
      <c r="G32" s="12"/>
      <c r="H32" s="12"/>
      <c r="I32" s="124">
        <f t="shared" si="11"/>
        <v>0</v>
      </c>
      <c r="J32" s="12"/>
      <c r="K32" s="12"/>
      <c r="L32" s="12"/>
      <c r="M32" s="12"/>
      <c r="N32" s="12"/>
      <c r="O32" s="12"/>
      <c r="P32" s="124">
        <f t="shared" si="18"/>
        <v>0</v>
      </c>
      <c r="Q32" s="48">
        <f t="shared" si="19"/>
        <v>0</v>
      </c>
      <c r="R32" s="15"/>
    </row>
    <row r="33" spans="1:18" hidden="1" outlineLevel="1" x14ac:dyDescent="0.2">
      <c r="A33" s="251"/>
      <c r="B33" s="11" t="s">
        <v>33</v>
      </c>
      <c r="C33" s="12"/>
      <c r="D33" s="12"/>
      <c r="E33" s="12"/>
      <c r="F33" s="12"/>
      <c r="G33" s="12"/>
      <c r="H33" s="12"/>
      <c r="I33" s="124">
        <f t="shared" si="11"/>
        <v>0</v>
      </c>
      <c r="J33" s="12"/>
      <c r="K33" s="12"/>
      <c r="L33" s="12"/>
      <c r="M33" s="12"/>
      <c r="N33" s="12"/>
      <c r="O33" s="12"/>
      <c r="P33" s="124">
        <f t="shared" si="18"/>
        <v>0</v>
      </c>
      <c r="Q33" s="48">
        <f t="shared" si="19"/>
        <v>0</v>
      </c>
      <c r="R33" s="15"/>
    </row>
    <row r="34" spans="1:18" hidden="1" outlineLevel="1" x14ac:dyDescent="0.2">
      <c r="A34" s="251"/>
      <c r="B34" s="21" t="s">
        <v>34</v>
      </c>
      <c r="C34" s="12"/>
      <c r="D34" s="12"/>
      <c r="E34" s="12"/>
      <c r="F34" s="12"/>
      <c r="G34" s="12"/>
      <c r="H34" s="12"/>
      <c r="I34" s="124">
        <f t="shared" si="11"/>
        <v>0</v>
      </c>
      <c r="J34" s="12"/>
      <c r="K34" s="12"/>
      <c r="L34" s="12"/>
      <c r="M34" s="12"/>
      <c r="N34" s="12"/>
      <c r="O34" s="12"/>
      <c r="P34" s="124">
        <f t="shared" si="18"/>
        <v>0</v>
      </c>
      <c r="Q34" s="48">
        <f t="shared" si="19"/>
        <v>0</v>
      </c>
      <c r="R34" s="15"/>
    </row>
    <row r="35" spans="1:18" s="16" customFormat="1" collapsed="1" x14ac:dyDescent="0.2">
      <c r="A35" s="234" t="s">
        <v>35</v>
      </c>
      <c r="B35" s="235"/>
      <c r="C35" s="14">
        <f>SUM(C30:C34)</f>
        <v>0</v>
      </c>
      <c r="D35" s="14">
        <f t="shared" ref="D35:H35" si="27">SUM(D30:D34)</f>
        <v>0</v>
      </c>
      <c r="E35" s="14">
        <f t="shared" si="27"/>
        <v>0</v>
      </c>
      <c r="F35" s="14">
        <f t="shared" si="27"/>
        <v>0</v>
      </c>
      <c r="G35" s="14">
        <f t="shared" si="27"/>
        <v>0</v>
      </c>
      <c r="H35" s="14">
        <f t="shared" si="27"/>
        <v>0</v>
      </c>
      <c r="I35" s="56">
        <f t="shared" si="11"/>
        <v>0</v>
      </c>
      <c r="J35" s="14">
        <f t="shared" ref="J35" si="28">SUM(J30:J34)</f>
        <v>0</v>
      </c>
      <c r="K35" s="14">
        <f t="shared" ref="K35" si="29">SUM(K30:K34)</f>
        <v>0</v>
      </c>
      <c r="L35" s="14">
        <f t="shared" ref="L35" si="30">SUM(L30:L34)</f>
        <v>0</v>
      </c>
      <c r="M35" s="14">
        <f t="shared" ref="M35" si="31">SUM(M30:M34)</f>
        <v>0</v>
      </c>
      <c r="N35" s="14">
        <f t="shared" ref="N35" si="32">SUM(N30:N34)</f>
        <v>0</v>
      </c>
      <c r="O35" s="14">
        <f t="shared" ref="O35" si="33">SUM(O30:O34)</f>
        <v>0</v>
      </c>
      <c r="P35" s="56">
        <f t="shared" si="18"/>
        <v>0</v>
      </c>
      <c r="Q35" s="48">
        <f t="shared" si="19"/>
        <v>0</v>
      </c>
      <c r="R35" s="15"/>
    </row>
    <row r="36" spans="1:18" hidden="1" outlineLevel="1" x14ac:dyDescent="0.2">
      <c r="A36" s="251" t="s">
        <v>36</v>
      </c>
      <c r="B36" s="17" t="s">
        <v>37</v>
      </c>
      <c r="C36" s="18"/>
      <c r="D36" s="18"/>
      <c r="E36" s="18"/>
      <c r="F36" s="18"/>
      <c r="G36" s="18"/>
      <c r="H36" s="18"/>
      <c r="I36" s="124">
        <f t="shared" si="11"/>
        <v>0</v>
      </c>
      <c r="J36" s="18"/>
      <c r="K36" s="18"/>
      <c r="L36" s="18"/>
      <c r="M36" s="18"/>
      <c r="N36" s="18"/>
      <c r="O36" s="18"/>
      <c r="P36" s="124">
        <f t="shared" si="18"/>
        <v>0</v>
      </c>
      <c r="Q36" s="48">
        <f t="shared" si="19"/>
        <v>0</v>
      </c>
      <c r="R36" s="15"/>
    </row>
    <row r="37" spans="1:18" hidden="1" outlineLevel="1" x14ac:dyDescent="0.2">
      <c r="A37" s="251" t="s">
        <v>38</v>
      </c>
      <c r="B37" s="11" t="s">
        <v>39</v>
      </c>
      <c r="C37" s="22"/>
      <c r="D37" s="22"/>
      <c r="E37" s="22"/>
      <c r="F37" s="22"/>
      <c r="G37" s="22"/>
      <c r="H37" s="22"/>
      <c r="I37" s="124">
        <f t="shared" si="11"/>
        <v>0</v>
      </c>
      <c r="J37" s="22"/>
      <c r="K37" s="22"/>
      <c r="L37" s="22"/>
      <c r="M37" s="22"/>
      <c r="N37" s="22"/>
      <c r="O37" s="22"/>
      <c r="P37" s="124">
        <f t="shared" si="18"/>
        <v>0</v>
      </c>
      <c r="Q37" s="48">
        <f t="shared" si="19"/>
        <v>0</v>
      </c>
      <c r="R37" s="15"/>
    </row>
    <row r="38" spans="1:18" hidden="1" outlineLevel="1" x14ac:dyDescent="0.2">
      <c r="A38" s="251"/>
      <c r="B38" s="11" t="s">
        <v>40</v>
      </c>
      <c r="C38" s="12"/>
      <c r="D38" s="12"/>
      <c r="E38" s="12"/>
      <c r="F38" s="12"/>
      <c r="G38" s="12"/>
      <c r="H38" s="12"/>
      <c r="I38" s="124">
        <f t="shared" si="11"/>
        <v>0</v>
      </c>
      <c r="J38" s="12"/>
      <c r="K38" s="12"/>
      <c r="L38" s="12"/>
      <c r="M38" s="12"/>
      <c r="N38" s="12"/>
      <c r="O38" s="12"/>
      <c r="P38" s="124">
        <f t="shared" si="18"/>
        <v>0</v>
      </c>
      <c r="Q38" s="48">
        <f t="shared" si="19"/>
        <v>0</v>
      </c>
      <c r="R38" s="15"/>
    </row>
    <row r="39" spans="1:18" hidden="1" outlineLevel="1" x14ac:dyDescent="0.2">
      <c r="A39" s="251"/>
      <c r="B39" s="11" t="s">
        <v>41</v>
      </c>
      <c r="C39" s="12"/>
      <c r="D39" s="12"/>
      <c r="E39" s="12"/>
      <c r="F39" s="12"/>
      <c r="G39" s="12"/>
      <c r="H39" s="12"/>
      <c r="I39" s="124">
        <f t="shared" si="11"/>
        <v>0</v>
      </c>
      <c r="J39" s="12"/>
      <c r="K39" s="12"/>
      <c r="L39" s="12"/>
      <c r="M39" s="12"/>
      <c r="N39" s="12"/>
      <c r="O39" s="12"/>
      <c r="P39" s="124">
        <f t="shared" si="18"/>
        <v>0</v>
      </c>
      <c r="Q39" s="48">
        <f t="shared" si="19"/>
        <v>0</v>
      </c>
      <c r="R39" s="15"/>
    </row>
    <row r="40" spans="1:18" hidden="1" outlineLevel="1" x14ac:dyDescent="0.2">
      <c r="A40" s="251"/>
      <c r="B40" s="11" t="s">
        <v>42</v>
      </c>
      <c r="C40" s="12"/>
      <c r="D40" s="12"/>
      <c r="E40" s="12"/>
      <c r="F40" s="12"/>
      <c r="G40" s="12"/>
      <c r="H40" s="12"/>
      <c r="I40" s="124">
        <f t="shared" si="11"/>
        <v>0</v>
      </c>
      <c r="J40" s="12"/>
      <c r="K40" s="12"/>
      <c r="L40" s="12"/>
      <c r="M40" s="12"/>
      <c r="N40" s="12"/>
      <c r="O40" s="12"/>
      <c r="P40" s="124">
        <f t="shared" si="18"/>
        <v>0</v>
      </c>
      <c r="Q40" s="48">
        <f t="shared" si="19"/>
        <v>0</v>
      </c>
      <c r="R40" s="15"/>
    </row>
    <row r="41" spans="1:18" hidden="1" outlineLevel="1" x14ac:dyDescent="0.2">
      <c r="A41" s="251"/>
      <c r="B41" s="11" t="s">
        <v>43</v>
      </c>
      <c r="C41" s="12"/>
      <c r="D41" s="12"/>
      <c r="E41" s="12"/>
      <c r="F41" s="12"/>
      <c r="G41" s="12"/>
      <c r="H41" s="12"/>
      <c r="I41" s="124">
        <f t="shared" si="11"/>
        <v>0</v>
      </c>
      <c r="J41" s="12"/>
      <c r="K41" s="12"/>
      <c r="L41" s="12"/>
      <c r="M41" s="12"/>
      <c r="N41" s="12"/>
      <c r="O41" s="12"/>
      <c r="P41" s="124">
        <f t="shared" si="18"/>
        <v>0</v>
      </c>
      <c r="Q41" s="48">
        <f t="shared" si="19"/>
        <v>0</v>
      </c>
      <c r="R41" s="15"/>
    </row>
    <row r="42" spans="1:18" hidden="1" outlineLevel="1" x14ac:dyDescent="0.2">
      <c r="A42" s="251"/>
      <c r="B42" s="11"/>
      <c r="C42" s="12"/>
      <c r="D42" s="12"/>
      <c r="E42" s="12"/>
      <c r="F42" s="12"/>
      <c r="G42" s="12"/>
      <c r="H42" s="12"/>
      <c r="I42" s="124">
        <f t="shared" si="11"/>
        <v>0</v>
      </c>
      <c r="J42" s="12"/>
      <c r="K42" s="12"/>
      <c r="L42" s="12"/>
      <c r="M42" s="12"/>
      <c r="N42" s="12"/>
      <c r="O42" s="12"/>
      <c r="P42" s="124">
        <f t="shared" si="18"/>
        <v>0</v>
      </c>
      <c r="Q42" s="48">
        <f t="shared" si="19"/>
        <v>0</v>
      </c>
      <c r="R42" s="15"/>
    </row>
    <row r="43" spans="1:18" s="16" customFormat="1" collapsed="1" x14ac:dyDescent="0.2">
      <c r="A43" s="234" t="s">
        <v>44</v>
      </c>
      <c r="B43" s="235"/>
      <c r="C43" s="14">
        <f>SUM(C36:C42)</f>
        <v>0</v>
      </c>
      <c r="D43" s="14">
        <f t="shared" ref="D43:H43" si="34">SUM(D36:D42)</f>
        <v>0</v>
      </c>
      <c r="E43" s="14">
        <f t="shared" si="34"/>
        <v>0</v>
      </c>
      <c r="F43" s="14">
        <f t="shared" si="34"/>
        <v>0</v>
      </c>
      <c r="G43" s="14">
        <f t="shared" si="34"/>
        <v>0</v>
      </c>
      <c r="H43" s="14">
        <f t="shared" si="34"/>
        <v>0</v>
      </c>
      <c r="I43" s="56">
        <f t="shared" si="11"/>
        <v>0</v>
      </c>
      <c r="J43" s="14">
        <f t="shared" ref="J43" si="35">SUM(J36:J42)</f>
        <v>0</v>
      </c>
      <c r="K43" s="14">
        <f t="shared" ref="K43" si="36">SUM(K36:K42)</f>
        <v>0</v>
      </c>
      <c r="L43" s="14">
        <f t="shared" ref="L43" si="37">SUM(L36:L42)</f>
        <v>0</v>
      </c>
      <c r="M43" s="14">
        <f t="shared" ref="M43" si="38">SUM(M36:M42)</f>
        <v>0</v>
      </c>
      <c r="N43" s="14">
        <f t="shared" ref="N43" si="39">SUM(N36:N42)</f>
        <v>0</v>
      </c>
      <c r="O43" s="14">
        <f t="shared" ref="O43" si="40">SUM(O36:O42)</f>
        <v>0</v>
      </c>
      <c r="P43" s="56">
        <f t="shared" si="18"/>
        <v>0</v>
      </c>
      <c r="Q43" s="48">
        <f t="shared" si="19"/>
        <v>0</v>
      </c>
      <c r="R43" s="15"/>
    </row>
    <row r="44" spans="1:18" hidden="1" outlineLevel="1" x14ac:dyDescent="0.2">
      <c r="A44" s="251" t="s">
        <v>45</v>
      </c>
      <c r="B44" s="23" t="s">
        <v>46</v>
      </c>
      <c r="C44" s="18">
        <v>703</v>
      </c>
      <c r="D44" s="18">
        <v>2591</v>
      </c>
      <c r="E44" s="18"/>
      <c r="F44" s="18">
        <v>1000</v>
      </c>
      <c r="G44" s="18">
        <v>1000</v>
      </c>
      <c r="H44" s="18"/>
      <c r="I44" s="124">
        <f t="shared" si="11"/>
        <v>5294</v>
      </c>
      <c r="J44" s="18">
        <v>100000</v>
      </c>
      <c r="K44" s="18"/>
      <c r="L44" s="18"/>
      <c r="M44" s="18"/>
      <c r="N44" s="18"/>
      <c r="O44" s="18"/>
      <c r="P44" s="124">
        <f t="shared" si="18"/>
        <v>100000</v>
      </c>
      <c r="Q44" s="48">
        <f t="shared" si="19"/>
        <v>105294</v>
      </c>
      <c r="R44" s="15"/>
    </row>
    <row r="45" spans="1:18" hidden="1" outlineLevel="1" x14ac:dyDescent="0.2">
      <c r="A45" s="251"/>
      <c r="B45" s="11" t="s">
        <v>123</v>
      </c>
      <c r="C45" s="12"/>
      <c r="D45" s="12"/>
      <c r="E45" s="12"/>
      <c r="F45" s="12"/>
      <c r="G45" s="12"/>
      <c r="H45" s="12">
        <v>600</v>
      </c>
      <c r="I45" s="124">
        <f t="shared" si="11"/>
        <v>600</v>
      </c>
      <c r="J45" s="12">
        <v>600</v>
      </c>
      <c r="K45" s="12">
        <v>600</v>
      </c>
      <c r="L45" s="12">
        <v>600</v>
      </c>
      <c r="M45" s="12">
        <v>600</v>
      </c>
      <c r="N45" s="12">
        <v>600</v>
      </c>
      <c r="O45" s="12">
        <v>600</v>
      </c>
      <c r="P45" s="124">
        <f t="shared" si="18"/>
        <v>3600</v>
      </c>
      <c r="Q45" s="48">
        <f t="shared" si="19"/>
        <v>4200</v>
      </c>
      <c r="R45" s="15"/>
    </row>
    <row r="46" spans="1:18" hidden="1" outlineLevel="1" x14ac:dyDescent="0.2">
      <c r="A46" s="251"/>
      <c r="B46" s="23"/>
      <c r="C46" s="24"/>
      <c r="D46" s="24"/>
      <c r="E46" s="24"/>
      <c r="F46" s="24"/>
      <c r="G46" s="24"/>
      <c r="H46" s="24"/>
      <c r="I46" s="124">
        <f t="shared" si="11"/>
        <v>0</v>
      </c>
      <c r="J46" s="24"/>
      <c r="K46" s="24"/>
      <c r="L46" s="24"/>
      <c r="M46" s="24"/>
      <c r="N46" s="24"/>
      <c r="O46" s="24"/>
      <c r="P46" s="124">
        <f t="shared" si="18"/>
        <v>0</v>
      </c>
      <c r="Q46" s="48">
        <f t="shared" si="19"/>
        <v>0</v>
      </c>
      <c r="R46" s="15"/>
    </row>
    <row r="47" spans="1:18" hidden="1" outlineLevel="1" x14ac:dyDescent="0.2">
      <c r="A47" s="25"/>
      <c r="B47" s="23"/>
      <c r="C47" s="12"/>
      <c r="D47" s="12"/>
      <c r="E47" s="12"/>
      <c r="F47" s="12"/>
      <c r="G47" s="12"/>
      <c r="H47" s="12"/>
      <c r="I47" s="124">
        <f t="shared" si="11"/>
        <v>0</v>
      </c>
      <c r="J47" s="12"/>
      <c r="K47" s="12"/>
      <c r="L47" s="12"/>
      <c r="M47" s="12"/>
      <c r="N47" s="12"/>
      <c r="O47" s="12"/>
      <c r="P47" s="124">
        <f t="shared" si="18"/>
        <v>0</v>
      </c>
      <c r="Q47" s="48">
        <f t="shared" si="19"/>
        <v>0</v>
      </c>
      <c r="R47" s="15"/>
    </row>
    <row r="48" spans="1:18" s="16" customFormat="1" collapsed="1" x14ac:dyDescent="0.2">
      <c r="A48" s="234" t="s">
        <v>47</v>
      </c>
      <c r="B48" s="235"/>
      <c r="C48" s="14">
        <f>SUM(C44:C47)</f>
        <v>703</v>
      </c>
      <c r="D48" s="14">
        <f t="shared" ref="D48:H48" si="41">SUM(D44:D47)</f>
        <v>2591</v>
      </c>
      <c r="E48" s="14">
        <f t="shared" si="41"/>
        <v>0</v>
      </c>
      <c r="F48" s="14">
        <f t="shared" si="41"/>
        <v>1000</v>
      </c>
      <c r="G48" s="14">
        <f t="shared" si="41"/>
        <v>1000</v>
      </c>
      <c r="H48" s="14">
        <f t="shared" si="41"/>
        <v>600</v>
      </c>
      <c r="I48" s="56">
        <f t="shared" si="11"/>
        <v>5894</v>
      </c>
      <c r="J48" s="14">
        <f t="shared" ref="J48" si="42">SUM(J44:J47)</f>
        <v>100600</v>
      </c>
      <c r="K48" s="14">
        <f t="shared" ref="K48" si="43">SUM(K44:K47)</f>
        <v>600</v>
      </c>
      <c r="L48" s="14">
        <f t="shared" ref="L48" si="44">SUM(L44:L47)</f>
        <v>600</v>
      </c>
      <c r="M48" s="14">
        <f t="shared" ref="M48" si="45">SUM(M44:M47)</f>
        <v>600</v>
      </c>
      <c r="N48" s="14">
        <f t="shared" ref="N48" si="46">SUM(N44:N47)</f>
        <v>600</v>
      </c>
      <c r="O48" s="14">
        <f t="shared" ref="O48" si="47">SUM(O44:O47)</f>
        <v>600</v>
      </c>
      <c r="P48" s="56">
        <f t="shared" si="18"/>
        <v>103600</v>
      </c>
      <c r="Q48" s="48">
        <f t="shared" si="19"/>
        <v>109494</v>
      </c>
      <c r="R48" s="15"/>
    </row>
    <row r="49" spans="1:18" hidden="1" outlineLevel="1" x14ac:dyDescent="0.2">
      <c r="A49" s="247" t="s">
        <v>109</v>
      </c>
      <c r="B49" s="11" t="s">
        <v>49</v>
      </c>
      <c r="C49" s="18"/>
      <c r="D49" s="18"/>
      <c r="E49" s="18"/>
      <c r="F49" s="18"/>
      <c r="G49" s="18"/>
      <c r="H49" s="18"/>
      <c r="I49" s="124">
        <f t="shared" si="11"/>
        <v>0</v>
      </c>
      <c r="J49" s="18"/>
      <c r="K49" s="18"/>
      <c r="L49" s="18"/>
      <c r="M49" s="18"/>
      <c r="N49" s="18"/>
      <c r="O49" s="18"/>
      <c r="P49" s="124">
        <f t="shared" si="18"/>
        <v>0</v>
      </c>
      <c r="Q49" s="48">
        <f t="shared" si="19"/>
        <v>0</v>
      </c>
      <c r="R49" s="15"/>
    </row>
    <row r="50" spans="1:18" hidden="1" outlineLevel="1" x14ac:dyDescent="0.2">
      <c r="A50" s="247"/>
      <c r="B50" s="11" t="s">
        <v>48</v>
      </c>
      <c r="C50" s="12"/>
      <c r="D50" s="12"/>
      <c r="E50" s="12"/>
      <c r="F50" s="12"/>
      <c r="G50" s="12"/>
      <c r="H50" s="12"/>
      <c r="I50" s="124">
        <f t="shared" si="11"/>
        <v>0</v>
      </c>
      <c r="J50" s="12"/>
      <c r="K50" s="12"/>
      <c r="L50" s="12"/>
      <c r="M50" s="12"/>
      <c r="N50" s="12"/>
      <c r="O50" s="12"/>
      <c r="P50" s="124">
        <f t="shared" si="18"/>
        <v>0</v>
      </c>
      <c r="Q50" s="48">
        <f t="shared" si="19"/>
        <v>0</v>
      </c>
      <c r="R50" s="15"/>
    </row>
    <row r="51" spans="1:18" hidden="1" outlineLevel="1" x14ac:dyDescent="0.2">
      <c r="A51" s="247"/>
      <c r="B51" s="11"/>
      <c r="C51" s="12"/>
      <c r="D51" s="12"/>
      <c r="E51" s="12"/>
      <c r="F51" s="12"/>
      <c r="G51" s="12"/>
      <c r="H51" s="12"/>
      <c r="I51" s="124">
        <f t="shared" si="11"/>
        <v>0</v>
      </c>
      <c r="J51" s="12"/>
      <c r="K51" s="12"/>
      <c r="L51" s="12"/>
      <c r="M51" s="12"/>
      <c r="N51" s="12"/>
      <c r="O51" s="12"/>
      <c r="P51" s="124">
        <f t="shared" si="18"/>
        <v>0</v>
      </c>
      <c r="Q51" s="48">
        <f t="shared" si="19"/>
        <v>0</v>
      </c>
      <c r="R51" s="15"/>
    </row>
    <row r="52" spans="1:18" hidden="1" outlineLevel="1" x14ac:dyDescent="0.2">
      <c r="A52" s="247"/>
      <c r="B52" s="11"/>
      <c r="C52" s="12"/>
      <c r="D52" s="12"/>
      <c r="E52" s="12"/>
      <c r="F52" s="12"/>
      <c r="G52" s="12"/>
      <c r="H52" s="12"/>
      <c r="I52" s="124">
        <f t="shared" si="11"/>
        <v>0</v>
      </c>
      <c r="J52" s="12"/>
      <c r="K52" s="12"/>
      <c r="L52" s="12"/>
      <c r="M52" s="12"/>
      <c r="N52" s="12"/>
      <c r="O52" s="12"/>
      <c r="P52" s="124">
        <f t="shared" si="18"/>
        <v>0</v>
      </c>
      <c r="Q52" s="48">
        <f t="shared" si="19"/>
        <v>0</v>
      </c>
      <c r="R52" s="15"/>
    </row>
    <row r="53" spans="1:18" hidden="1" outlineLevel="1" x14ac:dyDescent="0.2">
      <c r="A53" s="248"/>
      <c r="B53" s="11"/>
      <c r="C53" s="12"/>
      <c r="D53" s="12"/>
      <c r="E53" s="12"/>
      <c r="F53" s="12"/>
      <c r="G53" s="12"/>
      <c r="H53" s="12"/>
      <c r="I53" s="124">
        <f t="shared" si="11"/>
        <v>0</v>
      </c>
      <c r="J53" s="12"/>
      <c r="K53" s="12"/>
      <c r="L53" s="12"/>
      <c r="M53" s="12"/>
      <c r="N53" s="12"/>
      <c r="O53" s="12"/>
      <c r="P53" s="124">
        <f t="shared" si="18"/>
        <v>0</v>
      </c>
      <c r="Q53" s="48">
        <f t="shared" si="19"/>
        <v>0</v>
      </c>
      <c r="R53" s="15"/>
    </row>
    <row r="54" spans="1:18" s="16" customFormat="1" collapsed="1" x14ac:dyDescent="0.2">
      <c r="A54" s="234" t="s">
        <v>50</v>
      </c>
      <c r="B54" s="235"/>
      <c r="C54" s="14">
        <f>SUM(C49:C53)</f>
        <v>0</v>
      </c>
      <c r="D54" s="14">
        <f t="shared" ref="D54:H54" si="48">SUM(D49:D53)</f>
        <v>0</v>
      </c>
      <c r="E54" s="14">
        <f t="shared" si="48"/>
        <v>0</v>
      </c>
      <c r="F54" s="14">
        <f t="shared" si="48"/>
        <v>0</v>
      </c>
      <c r="G54" s="14">
        <f t="shared" si="48"/>
        <v>0</v>
      </c>
      <c r="H54" s="14">
        <f t="shared" si="48"/>
        <v>0</v>
      </c>
      <c r="I54" s="56">
        <f t="shared" si="11"/>
        <v>0</v>
      </c>
      <c r="J54" s="14">
        <f t="shared" ref="J54" si="49">SUM(J49:J53)</f>
        <v>0</v>
      </c>
      <c r="K54" s="14">
        <f t="shared" ref="K54" si="50">SUM(K49:K53)</f>
        <v>0</v>
      </c>
      <c r="L54" s="14">
        <f t="shared" ref="L54" si="51">SUM(L49:L53)</f>
        <v>0</v>
      </c>
      <c r="M54" s="14">
        <f t="shared" ref="M54" si="52">SUM(M49:M53)</f>
        <v>0</v>
      </c>
      <c r="N54" s="14">
        <f t="shared" ref="N54" si="53">SUM(N49:N53)</f>
        <v>0</v>
      </c>
      <c r="O54" s="14">
        <f t="shared" ref="O54" si="54">SUM(O49:O53)</f>
        <v>0</v>
      </c>
      <c r="P54" s="56">
        <f t="shared" si="18"/>
        <v>0</v>
      </c>
      <c r="Q54" s="48">
        <f t="shared" si="19"/>
        <v>0</v>
      </c>
      <c r="R54" s="15"/>
    </row>
    <row r="55" spans="1:18" ht="12" hidden="1" customHeight="1" outlineLevel="1" x14ac:dyDescent="0.2">
      <c r="A55" s="247" t="s">
        <v>51</v>
      </c>
      <c r="B55" s="17" t="s">
        <v>52</v>
      </c>
      <c r="C55" s="18"/>
      <c r="D55" s="18"/>
      <c r="E55" s="18"/>
      <c r="F55" s="18">
        <v>100</v>
      </c>
      <c r="G55" s="18"/>
      <c r="H55" s="18"/>
      <c r="I55" s="124">
        <f t="shared" si="11"/>
        <v>100</v>
      </c>
      <c r="J55" s="18">
        <v>100</v>
      </c>
      <c r="K55" s="18"/>
      <c r="L55" s="18"/>
      <c r="M55" s="18"/>
      <c r="N55" s="18">
        <v>100</v>
      </c>
      <c r="O55" s="18"/>
      <c r="P55" s="124">
        <f t="shared" si="18"/>
        <v>200</v>
      </c>
      <c r="Q55" s="48">
        <f t="shared" si="19"/>
        <v>300</v>
      </c>
      <c r="R55" s="15"/>
    </row>
    <row r="56" spans="1:18" hidden="1" outlineLevel="1" x14ac:dyDescent="0.2">
      <c r="A56" s="247"/>
      <c r="B56" s="11" t="s">
        <v>110</v>
      </c>
      <c r="C56" s="12"/>
      <c r="D56" s="12"/>
      <c r="E56" s="12"/>
      <c r="F56" s="12"/>
      <c r="G56" s="12"/>
      <c r="H56" s="12"/>
      <c r="I56" s="124">
        <f t="shared" si="11"/>
        <v>0</v>
      </c>
      <c r="J56" s="12"/>
      <c r="K56" s="12"/>
      <c r="L56" s="12"/>
      <c r="M56" s="12"/>
      <c r="N56" s="12"/>
      <c r="O56" s="12"/>
      <c r="P56" s="124">
        <f t="shared" si="18"/>
        <v>0</v>
      </c>
      <c r="Q56" s="48">
        <f t="shared" si="19"/>
        <v>0</v>
      </c>
      <c r="R56" s="15"/>
    </row>
    <row r="57" spans="1:18" s="16" customFormat="1" collapsed="1" x14ac:dyDescent="0.2">
      <c r="A57" s="234" t="s">
        <v>53</v>
      </c>
      <c r="B57" s="235"/>
      <c r="C57" s="14">
        <f>SUM(C55:C56)</f>
        <v>0</v>
      </c>
      <c r="D57" s="14">
        <f t="shared" ref="D57:H57" si="55">SUM(D55:D56)</f>
        <v>0</v>
      </c>
      <c r="E57" s="14">
        <f t="shared" si="55"/>
        <v>0</v>
      </c>
      <c r="F57" s="14">
        <f t="shared" si="55"/>
        <v>100</v>
      </c>
      <c r="G57" s="14">
        <f t="shared" si="55"/>
        <v>0</v>
      </c>
      <c r="H57" s="14">
        <f t="shared" si="55"/>
        <v>0</v>
      </c>
      <c r="I57" s="56">
        <f t="shared" si="11"/>
        <v>100</v>
      </c>
      <c r="J57" s="14">
        <f t="shared" ref="J57" si="56">SUM(J55:J56)</f>
        <v>100</v>
      </c>
      <c r="K57" s="14">
        <f t="shared" ref="K57" si="57">SUM(K55:K56)</f>
        <v>0</v>
      </c>
      <c r="L57" s="14">
        <f t="shared" ref="L57" si="58">SUM(L55:L56)</f>
        <v>0</v>
      </c>
      <c r="M57" s="14">
        <f t="shared" ref="M57" si="59">SUM(M55:M56)</f>
        <v>0</v>
      </c>
      <c r="N57" s="14">
        <f t="shared" ref="N57" si="60">SUM(N55:N56)</f>
        <v>100</v>
      </c>
      <c r="O57" s="14">
        <f t="shared" ref="O57" si="61">SUM(O55:O56)</f>
        <v>0</v>
      </c>
      <c r="P57" s="56">
        <f t="shared" si="18"/>
        <v>200</v>
      </c>
      <c r="Q57" s="48">
        <f t="shared" si="19"/>
        <v>300</v>
      </c>
      <c r="R57" s="15"/>
    </row>
    <row r="58" spans="1:18" hidden="1" outlineLevel="1" x14ac:dyDescent="0.2">
      <c r="A58" s="17" t="s">
        <v>54</v>
      </c>
      <c r="B58" s="17" t="s">
        <v>55</v>
      </c>
      <c r="C58" s="18"/>
      <c r="D58" s="18"/>
      <c r="E58" s="18"/>
      <c r="F58" s="18"/>
      <c r="G58" s="18"/>
      <c r="H58" s="18"/>
      <c r="I58" s="124">
        <f t="shared" si="11"/>
        <v>0</v>
      </c>
      <c r="J58" s="18"/>
      <c r="K58" s="18"/>
      <c r="L58" s="18"/>
      <c r="M58" s="18"/>
      <c r="N58" s="18"/>
      <c r="O58" s="18"/>
      <c r="P58" s="124">
        <f t="shared" si="18"/>
        <v>0</v>
      </c>
      <c r="Q58" s="48">
        <f t="shared" si="19"/>
        <v>0</v>
      </c>
      <c r="R58" s="15"/>
    </row>
    <row r="59" spans="1:18" s="16" customFormat="1" collapsed="1" x14ac:dyDescent="0.2">
      <c r="A59" s="234" t="s">
        <v>56</v>
      </c>
      <c r="B59" s="235"/>
      <c r="C59" s="14">
        <f>SUM(C58)</f>
        <v>0</v>
      </c>
      <c r="D59" s="14">
        <f t="shared" ref="D59:H59" si="62">SUM(D58)</f>
        <v>0</v>
      </c>
      <c r="E59" s="14">
        <f t="shared" si="62"/>
        <v>0</v>
      </c>
      <c r="F59" s="14">
        <f t="shared" si="62"/>
        <v>0</v>
      </c>
      <c r="G59" s="14">
        <f t="shared" si="62"/>
        <v>0</v>
      </c>
      <c r="H59" s="14">
        <f t="shared" si="62"/>
        <v>0</v>
      </c>
      <c r="I59" s="56">
        <f t="shared" si="11"/>
        <v>0</v>
      </c>
      <c r="J59" s="14">
        <f t="shared" ref="J59" si="63">SUM(J58)</f>
        <v>0</v>
      </c>
      <c r="K59" s="14">
        <f t="shared" ref="K59" si="64">SUM(K58)</f>
        <v>0</v>
      </c>
      <c r="L59" s="14">
        <f t="shared" ref="L59" si="65">SUM(L58)</f>
        <v>0</v>
      </c>
      <c r="M59" s="14">
        <f t="shared" ref="M59" si="66">SUM(M58)</f>
        <v>0</v>
      </c>
      <c r="N59" s="14">
        <f t="shared" ref="N59" si="67">SUM(N58)</f>
        <v>0</v>
      </c>
      <c r="O59" s="14">
        <f t="shared" ref="O59" si="68">SUM(O58)</f>
        <v>0</v>
      </c>
      <c r="P59" s="56">
        <f t="shared" si="18"/>
        <v>0</v>
      </c>
      <c r="Q59" s="48">
        <f t="shared" si="19"/>
        <v>0</v>
      </c>
      <c r="R59" s="15"/>
    </row>
    <row r="60" spans="1:18" hidden="1" outlineLevel="1" x14ac:dyDescent="0.2">
      <c r="A60" s="249" t="s">
        <v>57</v>
      </c>
      <c r="B60" s="17" t="s">
        <v>58</v>
      </c>
      <c r="C60" s="18">
        <v>2000</v>
      </c>
      <c r="D60" s="18">
        <v>2000</v>
      </c>
      <c r="E60" s="18">
        <v>2000</v>
      </c>
      <c r="F60" s="18">
        <v>2000</v>
      </c>
      <c r="G60" s="18">
        <v>2000</v>
      </c>
      <c r="H60" s="18">
        <v>2000</v>
      </c>
      <c r="I60" s="124">
        <f t="shared" si="11"/>
        <v>12000</v>
      </c>
      <c r="J60" s="18">
        <v>2000</v>
      </c>
      <c r="K60" s="18">
        <v>2000</v>
      </c>
      <c r="L60" s="18">
        <v>2000</v>
      </c>
      <c r="M60" s="18">
        <v>2000</v>
      </c>
      <c r="N60" s="18">
        <v>2000</v>
      </c>
      <c r="O60" s="18">
        <v>2000</v>
      </c>
      <c r="P60" s="124">
        <f t="shared" si="18"/>
        <v>12000</v>
      </c>
      <c r="Q60" s="48">
        <f t="shared" si="19"/>
        <v>24000</v>
      </c>
      <c r="R60" s="15"/>
    </row>
    <row r="61" spans="1:18" hidden="1" outlineLevel="1" x14ac:dyDescent="0.2">
      <c r="A61" s="250"/>
      <c r="B61" s="11"/>
      <c r="C61" s="12"/>
      <c r="D61" s="12"/>
      <c r="E61" s="12"/>
      <c r="F61" s="12"/>
      <c r="G61" s="12"/>
      <c r="H61" s="12"/>
      <c r="I61" s="124">
        <f t="shared" si="11"/>
        <v>0</v>
      </c>
      <c r="J61" s="12"/>
      <c r="K61" s="12"/>
      <c r="L61" s="12"/>
      <c r="M61" s="12"/>
      <c r="N61" s="12"/>
      <c r="O61" s="12"/>
      <c r="P61" s="124">
        <f t="shared" si="18"/>
        <v>0</v>
      </c>
      <c r="Q61" s="48">
        <f t="shared" si="19"/>
        <v>0</v>
      </c>
      <c r="R61" s="15"/>
    </row>
    <row r="62" spans="1:18" s="16" customFormat="1" collapsed="1" x14ac:dyDescent="0.2">
      <c r="A62" s="234" t="s">
        <v>59</v>
      </c>
      <c r="B62" s="235"/>
      <c r="C62" s="14">
        <f>SUM(C60:C61)</f>
        <v>2000</v>
      </c>
      <c r="D62" s="14">
        <f t="shared" ref="D62:H62" si="69">SUM(D60:D61)</f>
        <v>2000</v>
      </c>
      <c r="E62" s="14">
        <f t="shared" si="69"/>
        <v>2000</v>
      </c>
      <c r="F62" s="14">
        <f t="shared" si="69"/>
        <v>2000</v>
      </c>
      <c r="G62" s="14">
        <f t="shared" si="69"/>
        <v>2000</v>
      </c>
      <c r="H62" s="14">
        <f t="shared" si="69"/>
        <v>2000</v>
      </c>
      <c r="I62" s="56">
        <f t="shared" si="11"/>
        <v>12000</v>
      </c>
      <c r="J62" s="14">
        <f t="shared" ref="J62" si="70">SUM(J60:J61)</f>
        <v>2000</v>
      </c>
      <c r="K62" s="14">
        <f t="shared" ref="K62" si="71">SUM(K60:K61)</f>
        <v>2000</v>
      </c>
      <c r="L62" s="14">
        <f t="shared" ref="L62" si="72">SUM(L60:L61)</f>
        <v>2000</v>
      </c>
      <c r="M62" s="14">
        <f t="shared" ref="M62" si="73">SUM(M60:M61)</f>
        <v>2000</v>
      </c>
      <c r="N62" s="14">
        <f t="shared" ref="N62" si="74">SUM(N60:N61)</f>
        <v>2000</v>
      </c>
      <c r="O62" s="14">
        <f t="shared" ref="O62" si="75">SUM(O60:O61)</f>
        <v>2000</v>
      </c>
      <c r="P62" s="56">
        <f t="shared" si="18"/>
        <v>12000</v>
      </c>
      <c r="Q62" s="48">
        <f t="shared" si="19"/>
        <v>24000</v>
      </c>
      <c r="R62" s="15"/>
    </row>
    <row r="63" spans="1:18" s="28" customFormat="1" hidden="1" outlineLevel="1" x14ac:dyDescent="0.2">
      <c r="A63" s="247" t="s">
        <v>60</v>
      </c>
      <c r="B63" s="26" t="s">
        <v>61</v>
      </c>
      <c r="C63" s="27"/>
      <c r="D63" s="27"/>
      <c r="E63" s="27"/>
      <c r="F63" s="27"/>
      <c r="G63" s="27"/>
      <c r="H63" s="27"/>
      <c r="I63" s="124">
        <f t="shared" si="11"/>
        <v>0</v>
      </c>
      <c r="J63" s="27"/>
      <c r="K63" s="27"/>
      <c r="L63" s="27"/>
      <c r="M63" s="27"/>
      <c r="N63" s="27"/>
      <c r="O63" s="27"/>
      <c r="P63" s="124">
        <f t="shared" si="18"/>
        <v>0</v>
      </c>
      <c r="Q63" s="48">
        <f t="shared" si="19"/>
        <v>0</v>
      </c>
      <c r="R63" s="15"/>
    </row>
    <row r="64" spans="1:18" s="28" customFormat="1" hidden="1" outlineLevel="1" x14ac:dyDescent="0.2">
      <c r="A64" s="247"/>
      <c r="B64" s="29" t="s">
        <v>62</v>
      </c>
      <c r="C64" s="30">
        <v>20</v>
      </c>
      <c r="D64" s="30"/>
      <c r="E64" s="30">
        <v>217</v>
      </c>
      <c r="F64" s="30">
        <v>300</v>
      </c>
      <c r="G64" s="30">
        <v>200</v>
      </c>
      <c r="H64" s="30">
        <v>100</v>
      </c>
      <c r="I64" s="124">
        <f t="shared" si="11"/>
        <v>837</v>
      </c>
      <c r="J64" s="30">
        <v>400</v>
      </c>
      <c r="K64" s="30">
        <v>500</v>
      </c>
      <c r="L64" s="30">
        <v>800</v>
      </c>
      <c r="M64" s="30">
        <v>400</v>
      </c>
      <c r="N64" s="30">
        <v>300</v>
      </c>
      <c r="O64" s="30">
        <v>600</v>
      </c>
      <c r="P64" s="124">
        <f t="shared" si="18"/>
        <v>3000</v>
      </c>
      <c r="Q64" s="48">
        <f t="shared" si="19"/>
        <v>3837</v>
      </c>
      <c r="R64" s="15"/>
    </row>
    <row r="65" spans="1:18" s="28" customFormat="1" hidden="1" outlineLevel="1" x14ac:dyDescent="0.2">
      <c r="A65" s="247"/>
      <c r="B65" s="29" t="s">
        <v>63</v>
      </c>
      <c r="C65" s="30"/>
      <c r="D65" s="30"/>
      <c r="E65" s="30"/>
      <c r="F65" s="30"/>
      <c r="G65" s="30"/>
      <c r="H65" s="30"/>
      <c r="I65" s="124">
        <f t="shared" si="11"/>
        <v>0</v>
      </c>
      <c r="J65" s="30"/>
      <c r="K65" s="30"/>
      <c r="L65" s="30"/>
      <c r="M65" s="30"/>
      <c r="N65" s="30"/>
      <c r="O65" s="30"/>
      <c r="P65" s="124">
        <f t="shared" si="18"/>
        <v>0</v>
      </c>
      <c r="Q65" s="48">
        <f t="shared" si="19"/>
        <v>0</v>
      </c>
      <c r="R65" s="15"/>
    </row>
    <row r="66" spans="1:18" hidden="1" outlineLevel="1" x14ac:dyDescent="0.2">
      <c r="A66" s="248"/>
      <c r="B66" s="11"/>
      <c r="C66" s="12"/>
      <c r="D66" s="12"/>
      <c r="E66" s="12"/>
      <c r="F66" s="12"/>
      <c r="G66" s="12"/>
      <c r="H66" s="12"/>
      <c r="I66" s="124">
        <f t="shared" si="11"/>
        <v>0</v>
      </c>
      <c r="J66" s="12"/>
      <c r="K66" s="12"/>
      <c r="L66" s="12"/>
      <c r="M66" s="12"/>
      <c r="N66" s="12"/>
      <c r="O66" s="12"/>
      <c r="P66" s="124">
        <f t="shared" si="18"/>
        <v>0</v>
      </c>
      <c r="Q66" s="48">
        <f t="shared" si="19"/>
        <v>0</v>
      </c>
      <c r="R66" s="15"/>
    </row>
    <row r="67" spans="1:18" s="16" customFormat="1" collapsed="1" x14ac:dyDescent="0.2">
      <c r="A67" s="234" t="s">
        <v>64</v>
      </c>
      <c r="B67" s="235"/>
      <c r="C67" s="14">
        <f>SUM(C63:C66)</f>
        <v>20</v>
      </c>
      <c r="D67" s="14">
        <f t="shared" ref="D67:H67" si="76">SUM(D63:D66)</f>
        <v>0</v>
      </c>
      <c r="E67" s="14">
        <f t="shared" si="76"/>
        <v>217</v>
      </c>
      <c r="F67" s="14">
        <f t="shared" si="76"/>
        <v>300</v>
      </c>
      <c r="G67" s="14">
        <f t="shared" si="76"/>
        <v>200</v>
      </c>
      <c r="H67" s="14">
        <f t="shared" si="76"/>
        <v>100</v>
      </c>
      <c r="I67" s="56">
        <f t="shared" si="11"/>
        <v>837</v>
      </c>
      <c r="J67" s="14">
        <f t="shared" ref="J67" si="77">SUM(J63:J66)</f>
        <v>400</v>
      </c>
      <c r="K67" s="14">
        <f t="shared" ref="K67" si="78">SUM(K63:K66)</f>
        <v>500</v>
      </c>
      <c r="L67" s="14">
        <f t="shared" ref="L67" si="79">SUM(L63:L66)</f>
        <v>800</v>
      </c>
      <c r="M67" s="14">
        <f t="shared" ref="M67" si="80">SUM(M63:M66)</f>
        <v>400</v>
      </c>
      <c r="N67" s="14">
        <f t="shared" ref="N67" si="81">SUM(N63:N66)</f>
        <v>300</v>
      </c>
      <c r="O67" s="14">
        <f t="shared" ref="O67" si="82">SUM(O63:O66)</f>
        <v>600</v>
      </c>
      <c r="P67" s="56">
        <f t="shared" si="18"/>
        <v>3000</v>
      </c>
      <c r="Q67" s="48">
        <f t="shared" si="19"/>
        <v>3837</v>
      </c>
      <c r="R67" s="15"/>
    </row>
    <row r="68" spans="1:18" hidden="1" outlineLevel="1" x14ac:dyDescent="0.2">
      <c r="A68" s="249" t="s">
        <v>65</v>
      </c>
      <c r="B68" s="17" t="s">
        <v>66</v>
      </c>
      <c r="C68" s="18">
        <v>100</v>
      </c>
      <c r="D68" s="18">
        <v>100</v>
      </c>
      <c r="E68" s="18">
        <v>100</v>
      </c>
      <c r="F68" s="18">
        <v>100</v>
      </c>
      <c r="G68" s="18">
        <v>100</v>
      </c>
      <c r="H68" s="18">
        <v>100</v>
      </c>
      <c r="I68" s="124">
        <f t="shared" si="11"/>
        <v>600</v>
      </c>
      <c r="J68" s="18">
        <v>100</v>
      </c>
      <c r="K68" s="18">
        <v>100</v>
      </c>
      <c r="L68" s="18">
        <v>100</v>
      </c>
      <c r="M68" s="18">
        <v>100</v>
      </c>
      <c r="N68" s="18">
        <v>100</v>
      </c>
      <c r="O68" s="18">
        <v>100</v>
      </c>
      <c r="P68" s="124">
        <f t="shared" si="18"/>
        <v>600</v>
      </c>
      <c r="Q68" s="48">
        <f t="shared" si="19"/>
        <v>1200</v>
      </c>
      <c r="R68" s="15"/>
    </row>
    <row r="69" spans="1:18" hidden="1" outlineLevel="1" x14ac:dyDescent="0.2">
      <c r="A69" s="250"/>
      <c r="B69" s="17" t="s">
        <v>67</v>
      </c>
      <c r="C69" s="12"/>
      <c r="D69" s="12"/>
      <c r="E69" s="12"/>
      <c r="F69" s="12"/>
      <c r="G69" s="12"/>
      <c r="H69" s="12"/>
      <c r="I69" s="124">
        <f t="shared" si="11"/>
        <v>0</v>
      </c>
      <c r="J69" s="12"/>
      <c r="K69" s="12"/>
      <c r="L69" s="12"/>
      <c r="M69" s="12"/>
      <c r="N69" s="12"/>
      <c r="O69" s="12"/>
      <c r="P69" s="124">
        <f t="shared" si="18"/>
        <v>0</v>
      </c>
      <c r="Q69" s="48">
        <f t="shared" si="19"/>
        <v>0</v>
      </c>
      <c r="R69" s="15"/>
    </row>
    <row r="70" spans="1:18" s="16" customFormat="1" collapsed="1" x14ac:dyDescent="0.2">
      <c r="A70" s="234" t="s">
        <v>68</v>
      </c>
      <c r="B70" s="235"/>
      <c r="C70" s="14">
        <f>SUM(C68:C69)</f>
        <v>100</v>
      </c>
      <c r="D70" s="14">
        <f t="shared" ref="D70:H70" si="83">SUM(D68:D69)</f>
        <v>100</v>
      </c>
      <c r="E70" s="14">
        <f t="shared" si="83"/>
        <v>100</v>
      </c>
      <c r="F70" s="14">
        <f t="shared" si="83"/>
        <v>100</v>
      </c>
      <c r="G70" s="14">
        <f t="shared" si="83"/>
        <v>100</v>
      </c>
      <c r="H70" s="14">
        <f t="shared" si="83"/>
        <v>100</v>
      </c>
      <c r="I70" s="56">
        <f t="shared" si="11"/>
        <v>600</v>
      </c>
      <c r="J70" s="14">
        <f t="shared" ref="J70" si="84">SUM(J68:J69)</f>
        <v>100</v>
      </c>
      <c r="K70" s="14">
        <f t="shared" ref="K70" si="85">SUM(K68:K69)</f>
        <v>100</v>
      </c>
      <c r="L70" s="14">
        <f t="shared" ref="L70" si="86">SUM(L68:L69)</f>
        <v>100</v>
      </c>
      <c r="M70" s="14">
        <f t="shared" ref="M70" si="87">SUM(M68:M69)</f>
        <v>100</v>
      </c>
      <c r="N70" s="14">
        <f t="shared" ref="N70" si="88">SUM(N68:N69)</f>
        <v>100</v>
      </c>
      <c r="O70" s="14">
        <f t="shared" ref="O70" si="89">SUM(O68:O69)</f>
        <v>100</v>
      </c>
      <c r="P70" s="56">
        <f t="shared" si="18"/>
        <v>600</v>
      </c>
      <c r="Q70" s="48">
        <f t="shared" si="19"/>
        <v>1200</v>
      </c>
      <c r="R70" s="15"/>
    </row>
    <row r="71" spans="1:18" ht="22.5" hidden="1" outlineLevel="1" x14ac:dyDescent="0.2">
      <c r="A71" s="31" t="s">
        <v>69</v>
      </c>
      <c r="B71" s="31" t="s">
        <v>70</v>
      </c>
      <c r="C71" s="18"/>
      <c r="D71" s="18"/>
      <c r="E71" s="18"/>
      <c r="F71" s="18"/>
      <c r="G71" s="18"/>
      <c r="H71" s="18"/>
      <c r="I71" s="124">
        <f t="shared" si="11"/>
        <v>0</v>
      </c>
      <c r="J71" s="18"/>
      <c r="K71" s="18"/>
      <c r="L71" s="18"/>
      <c r="M71" s="18"/>
      <c r="N71" s="18"/>
      <c r="O71" s="18"/>
      <c r="P71" s="124">
        <f t="shared" si="18"/>
        <v>0</v>
      </c>
      <c r="Q71" s="48">
        <f t="shared" si="19"/>
        <v>0</v>
      </c>
      <c r="R71" s="15"/>
    </row>
    <row r="72" spans="1:18" s="16" customFormat="1" collapsed="1" x14ac:dyDescent="0.2">
      <c r="A72" s="234" t="s">
        <v>71</v>
      </c>
      <c r="B72" s="235"/>
      <c r="C72" s="14">
        <f>SUM(C71)</f>
        <v>0</v>
      </c>
      <c r="D72" s="14">
        <f t="shared" ref="D72:H72" si="90">SUM(D71)</f>
        <v>0</v>
      </c>
      <c r="E72" s="14">
        <f t="shared" si="90"/>
        <v>0</v>
      </c>
      <c r="F72" s="14">
        <f t="shared" si="90"/>
        <v>0</v>
      </c>
      <c r="G72" s="14">
        <f t="shared" si="90"/>
        <v>0</v>
      </c>
      <c r="H72" s="14">
        <f t="shared" si="90"/>
        <v>0</v>
      </c>
      <c r="I72" s="56">
        <f t="shared" si="11"/>
        <v>0</v>
      </c>
      <c r="J72" s="14">
        <f t="shared" ref="J72" si="91">SUM(J71)</f>
        <v>0</v>
      </c>
      <c r="K72" s="14">
        <f t="shared" ref="K72" si="92">SUM(K71)</f>
        <v>0</v>
      </c>
      <c r="L72" s="14">
        <f t="shared" ref="L72" si="93">SUM(L71)</f>
        <v>0</v>
      </c>
      <c r="M72" s="14">
        <f t="shared" ref="M72" si="94">SUM(M71)</f>
        <v>0</v>
      </c>
      <c r="N72" s="14">
        <f t="shared" ref="N72" si="95">SUM(N71)</f>
        <v>0</v>
      </c>
      <c r="O72" s="14">
        <f t="shared" ref="O72" si="96">SUM(O71)</f>
        <v>0</v>
      </c>
      <c r="P72" s="56">
        <f t="shared" si="18"/>
        <v>0</v>
      </c>
      <c r="Q72" s="48">
        <f t="shared" si="19"/>
        <v>0</v>
      </c>
      <c r="R72" s="15"/>
    </row>
    <row r="73" spans="1:18" ht="22.5" hidden="1" outlineLevel="1" x14ac:dyDescent="0.2">
      <c r="A73" s="31" t="s">
        <v>72</v>
      </c>
      <c r="B73" s="31" t="s">
        <v>73</v>
      </c>
      <c r="C73" s="18"/>
      <c r="D73" s="18"/>
      <c r="E73" s="18"/>
      <c r="F73" s="18"/>
      <c r="G73" s="18"/>
      <c r="H73" s="18"/>
      <c r="I73" s="124">
        <f t="shared" si="11"/>
        <v>0</v>
      </c>
      <c r="J73" s="18"/>
      <c r="K73" s="18"/>
      <c r="L73" s="18"/>
      <c r="M73" s="18"/>
      <c r="N73" s="18"/>
      <c r="O73" s="18"/>
      <c r="P73" s="124">
        <f t="shared" si="18"/>
        <v>0</v>
      </c>
      <c r="Q73" s="48">
        <f t="shared" si="19"/>
        <v>0</v>
      </c>
      <c r="R73" s="15"/>
    </row>
    <row r="74" spans="1:18" s="16" customFormat="1" collapsed="1" x14ac:dyDescent="0.2">
      <c r="A74" s="234" t="s">
        <v>74</v>
      </c>
      <c r="B74" s="235"/>
      <c r="C74" s="14">
        <f>SUM(C73)</f>
        <v>0</v>
      </c>
      <c r="D74" s="14">
        <f t="shared" ref="D74:H74" si="97">SUM(D73)</f>
        <v>0</v>
      </c>
      <c r="E74" s="14">
        <f t="shared" si="97"/>
        <v>0</v>
      </c>
      <c r="F74" s="14">
        <f t="shared" si="97"/>
        <v>0</v>
      </c>
      <c r="G74" s="14">
        <f t="shared" si="97"/>
        <v>0</v>
      </c>
      <c r="H74" s="14">
        <f t="shared" si="97"/>
        <v>0</v>
      </c>
      <c r="I74" s="56">
        <f t="shared" ref="I74:I84" si="98">SUM(C74:H74)</f>
        <v>0</v>
      </c>
      <c r="J74" s="14">
        <f t="shared" ref="J74" si="99">SUM(J73)</f>
        <v>0</v>
      </c>
      <c r="K74" s="14">
        <f t="shared" ref="K74" si="100">SUM(K73)</f>
        <v>0</v>
      </c>
      <c r="L74" s="14">
        <f t="shared" ref="L74" si="101">SUM(L73)</f>
        <v>0</v>
      </c>
      <c r="M74" s="14">
        <f t="shared" ref="M74" si="102">SUM(M73)</f>
        <v>0</v>
      </c>
      <c r="N74" s="14">
        <f t="shared" ref="N74" si="103">SUM(N73)</f>
        <v>0</v>
      </c>
      <c r="O74" s="14">
        <f t="shared" ref="O74" si="104">SUM(O73)</f>
        <v>0</v>
      </c>
      <c r="P74" s="56">
        <f t="shared" ref="P74:P84" si="105">SUM(J74:O74)</f>
        <v>0</v>
      </c>
      <c r="Q74" s="48">
        <f t="shared" ref="Q74:Q84" si="106">+P74+I74</f>
        <v>0</v>
      </c>
      <c r="R74" s="15"/>
    </row>
    <row r="75" spans="1:18" ht="22.5" hidden="1" outlineLevel="1" x14ac:dyDescent="0.2">
      <c r="A75" s="32" t="s">
        <v>75</v>
      </c>
      <c r="B75" s="31" t="s">
        <v>76</v>
      </c>
      <c r="C75" s="18"/>
      <c r="D75" s="18"/>
      <c r="E75" s="18"/>
      <c r="F75" s="18"/>
      <c r="G75" s="18"/>
      <c r="H75" s="18"/>
      <c r="I75" s="124">
        <f t="shared" si="98"/>
        <v>0</v>
      </c>
      <c r="J75" s="18"/>
      <c r="K75" s="18"/>
      <c r="L75" s="18"/>
      <c r="M75" s="18"/>
      <c r="N75" s="18"/>
      <c r="O75" s="18"/>
      <c r="P75" s="124">
        <f t="shared" si="105"/>
        <v>0</v>
      </c>
      <c r="Q75" s="48">
        <f t="shared" si="106"/>
        <v>0</v>
      </c>
      <c r="R75" s="15"/>
    </row>
    <row r="76" spans="1:18" s="16" customFormat="1" collapsed="1" x14ac:dyDescent="0.2">
      <c r="A76" s="234" t="s">
        <v>77</v>
      </c>
      <c r="B76" s="235"/>
      <c r="C76" s="14">
        <f>SUM(C75:C75)</f>
        <v>0</v>
      </c>
      <c r="D76" s="14">
        <f t="shared" ref="D76:H76" si="107">SUM(D75:D75)</f>
        <v>0</v>
      </c>
      <c r="E76" s="14">
        <f t="shared" si="107"/>
        <v>0</v>
      </c>
      <c r="F76" s="14">
        <f t="shared" si="107"/>
        <v>0</v>
      </c>
      <c r="G76" s="14">
        <f t="shared" si="107"/>
        <v>0</v>
      </c>
      <c r="H76" s="14">
        <f t="shared" si="107"/>
        <v>0</v>
      </c>
      <c r="I76" s="56">
        <f t="shared" si="98"/>
        <v>0</v>
      </c>
      <c r="J76" s="14">
        <f t="shared" ref="J76" si="108">SUM(J75:J75)</f>
        <v>0</v>
      </c>
      <c r="K76" s="14">
        <f t="shared" ref="K76" si="109">SUM(K75:K75)</f>
        <v>0</v>
      </c>
      <c r="L76" s="14">
        <f t="shared" ref="L76" si="110">SUM(L75:L75)</f>
        <v>0</v>
      </c>
      <c r="M76" s="14">
        <f t="shared" ref="M76" si="111">SUM(M75:M75)</f>
        <v>0</v>
      </c>
      <c r="N76" s="14">
        <f t="shared" ref="N76" si="112">SUM(N75:N75)</f>
        <v>0</v>
      </c>
      <c r="O76" s="14">
        <f t="shared" ref="O76" si="113">SUM(O75:O75)</f>
        <v>0</v>
      </c>
      <c r="P76" s="56">
        <f t="shared" si="105"/>
        <v>0</v>
      </c>
      <c r="Q76" s="48">
        <f t="shared" si="106"/>
        <v>0</v>
      </c>
      <c r="R76" s="15"/>
    </row>
    <row r="77" spans="1:18" ht="15.75" hidden="1" customHeight="1" outlineLevel="1" x14ac:dyDescent="0.2">
      <c r="A77" s="32" t="s">
        <v>78</v>
      </c>
      <c r="B77" s="17" t="s">
        <v>79</v>
      </c>
      <c r="C77" s="18"/>
      <c r="D77" s="18"/>
      <c r="E77" s="18"/>
      <c r="F77" s="18"/>
      <c r="G77" s="18"/>
      <c r="H77" s="18"/>
      <c r="I77" s="124">
        <f t="shared" si="98"/>
        <v>0</v>
      </c>
      <c r="J77" s="18"/>
      <c r="K77" s="18"/>
      <c r="L77" s="18"/>
      <c r="M77" s="18"/>
      <c r="N77" s="18"/>
      <c r="O77" s="18"/>
      <c r="P77" s="124">
        <f t="shared" si="105"/>
        <v>0</v>
      </c>
      <c r="Q77" s="48">
        <f t="shared" si="106"/>
        <v>0</v>
      </c>
      <c r="R77" s="15"/>
    </row>
    <row r="78" spans="1:18" s="16" customFormat="1" collapsed="1" x14ac:dyDescent="0.2">
      <c r="A78" s="234" t="s">
        <v>80</v>
      </c>
      <c r="B78" s="235"/>
      <c r="C78" s="14">
        <f>SUM(C77:C77)</f>
        <v>0</v>
      </c>
      <c r="D78" s="14">
        <f t="shared" ref="D78:H78" si="114">SUM(D77:D77)</f>
        <v>0</v>
      </c>
      <c r="E78" s="14">
        <f t="shared" si="114"/>
        <v>0</v>
      </c>
      <c r="F78" s="14">
        <f t="shared" si="114"/>
        <v>0</v>
      </c>
      <c r="G78" s="14">
        <f t="shared" si="114"/>
        <v>0</v>
      </c>
      <c r="H78" s="14">
        <f t="shared" si="114"/>
        <v>0</v>
      </c>
      <c r="I78" s="56">
        <f t="shared" si="98"/>
        <v>0</v>
      </c>
      <c r="J78" s="14">
        <f t="shared" ref="J78" si="115">SUM(J77:J77)</f>
        <v>0</v>
      </c>
      <c r="K78" s="14">
        <f t="shared" ref="K78" si="116">SUM(K77:K77)</f>
        <v>0</v>
      </c>
      <c r="L78" s="14">
        <f t="shared" ref="L78" si="117">SUM(L77:L77)</f>
        <v>0</v>
      </c>
      <c r="M78" s="14">
        <f t="shared" ref="M78" si="118">SUM(M77:M77)</f>
        <v>0</v>
      </c>
      <c r="N78" s="14">
        <f t="shared" ref="N78" si="119">SUM(N77:N77)</f>
        <v>0</v>
      </c>
      <c r="O78" s="14">
        <f t="shared" ref="O78" si="120">SUM(O77:O77)</f>
        <v>0</v>
      </c>
      <c r="P78" s="56">
        <f t="shared" si="105"/>
        <v>0</v>
      </c>
      <c r="Q78" s="48">
        <f t="shared" si="106"/>
        <v>0</v>
      </c>
      <c r="R78" s="15"/>
    </row>
    <row r="79" spans="1:18" ht="16.5" hidden="1" customHeight="1" outlineLevel="1" x14ac:dyDescent="0.2">
      <c r="A79" s="245" t="s">
        <v>81</v>
      </c>
      <c r="B79" s="17" t="s">
        <v>82</v>
      </c>
      <c r="C79" s="18">
        <v>200</v>
      </c>
      <c r="D79" s="18">
        <v>200</v>
      </c>
      <c r="E79" s="18">
        <v>200</v>
      </c>
      <c r="F79" s="18">
        <v>300</v>
      </c>
      <c r="G79" s="18">
        <v>200</v>
      </c>
      <c r="H79" s="18">
        <v>100</v>
      </c>
      <c r="I79" s="124">
        <f t="shared" si="98"/>
        <v>1200</v>
      </c>
      <c r="J79" s="18">
        <v>200</v>
      </c>
      <c r="K79" s="18">
        <v>100</v>
      </c>
      <c r="L79" s="18">
        <v>400</v>
      </c>
      <c r="M79" s="18">
        <v>100</v>
      </c>
      <c r="N79" s="18">
        <v>400</v>
      </c>
      <c r="O79" s="18">
        <v>100</v>
      </c>
      <c r="P79" s="124">
        <f t="shared" si="105"/>
        <v>1300</v>
      </c>
      <c r="Q79" s="48">
        <f t="shared" si="106"/>
        <v>2500</v>
      </c>
      <c r="R79" s="15"/>
    </row>
    <row r="80" spans="1:18" ht="15" hidden="1" customHeight="1" outlineLevel="1" x14ac:dyDescent="0.2">
      <c r="A80" s="246"/>
      <c r="B80" s="11"/>
      <c r="C80" s="12"/>
      <c r="D80" s="12"/>
      <c r="E80" s="12"/>
      <c r="F80" s="12"/>
      <c r="G80" s="12"/>
      <c r="H80" s="12"/>
      <c r="I80" s="124">
        <f t="shared" si="98"/>
        <v>0</v>
      </c>
      <c r="J80" s="12"/>
      <c r="K80" s="12"/>
      <c r="L80" s="12"/>
      <c r="M80" s="12"/>
      <c r="N80" s="12"/>
      <c r="O80" s="12"/>
      <c r="P80" s="124">
        <f t="shared" si="105"/>
        <v>0</v>
      </c>
      <c r="Q80" s="48">
        <f t="shared" si="106"/>
        <v>0</v>
      </c>
      <c r="R80" s="15"/>
    </row>
    <row r="81" spans="1:18" s="16" customFormat="1" collapsed="1" x14ac:dyDescent="0.2">
      <c r="A81" s="234" t="s">
        <v>83</v>
      </c>
      <c r="B81" s="235"/>
      <c r="C81" s="14">
        <f>SUM(C79:C80)</f>
        <v>200</v>
      </c>
      <c r="D81" s="14">
        <f t="shared" ref="D81:H81" si="121">SUM(D79:D80)</f>
        <v>200</v>
      </c>
      <c r="E81" s="14">
        <f t="shared" si="121"/>
        <v>200</v>
      </c>
      <c r="F81" s="14">
        <f t="shared" si="121"/>
        <v>300</v>
      </c>
      <c r="G81" s="14">
        <f t="shared" si="121"/>
        <v>200</v>
      </c>
      <c r="H81" s="14">
        <f t="shared" si="121"/>
        <v>100</v>
      </c>
      <c r="I81" s="56">
        <f t="shared" si="98"/>
        <v>1200</v>
      </c>
      <c r="J81" s="14">
        <f t="shared" ref="J81" si="122">SUM(J79:J80)</f>
        <v>200</v>
      </c>
      <c r="K81" s="14">
        <f t="shared" ref="K81" si="123">SUM(K79:K80)</f>
        <v>100</v>
      </c>
      <c r="L81" s="14">
        <f t="shared" ref="L81" si="124">SUM(L79:L80)</f>
        <v>400</v>
      </c>
      <c r="M81" s="14">
        <f t="shared" ref="M81" si="125">SUM(M79:M80)</f>
        <v>100</v>
      </c>
      <c r="N81" s="14">
        <f t="shared" ref="N81" si="126">SUM(N79:N80)</f>
        <v>400</v>
      </c>
      <c r="O81" s="14">
        <f t="shared" ref="O81" si="127">SUM(O79:O80)</f>
        <v>100</v>
      </c>
      <c r="P81" s="56">
        <f t="shared" si="105"/>
        <v>1300</v>
      </c>
      <c r="Q81" s="48">
        <f t="shared" si="106"/>
        <v>2500</v>
      </c>
      <c r="R81" s="15"/>
    </row>
    <row r="82" spans="1:18" ht="16.5" hidden="1" customHeight="1" outlineLevel="1" x14ac:dyDescent="0.2">
      <c r="A82" s="245" t="s">
        <v>84</v>
      </c>
      <c r="B82" s="17" t="s">
        <v>85</v>
      </c>
      <c r="C82" s="18"/>
      <c r="D82" s="18"/>
      <c r="E82" s="18"/>
      <c r="F82" s="18"/>
      <c r="G82" s="18"/>
      <c r="H82" s="18"/>
      <c r="I82" s="124">
        <f t="shared" si="98"/>
        <v>0</v>
      </c>
      <c r="J82" s="18"/>
      <c r="K82" s="18"/>
      <c r="L82" s="18"/>
      <c r="M82" s="18"/>
      <c r="N82" s="18"/>
      <c r="O82" s="18"/>
      <c r="P82" s="124">
        <f t="shared" si="105"/>
        <v>0</v>
      </c>
      <c r="Q82" s="48">
        <f t="shared" si="106"/>
        <v>0</v>
      </c>
      <c r="R82" s="15"/>
    </row>
    <row r="83" spans="1:18" ht="18" hidden="1" customHeight="1" outlineLevel="1" x14ac:dyDescent="0.2">
      <c r="A83" s="246"/>
      <c r="B83" s="11" t="s">
        <v>86</v>
      </c>
      <c r="C83" s="12"/>
      <c r="D83" s="12"/>
      <c r="E83" s="12"/>
      <c r="F83" s="12"/>
      <c r="G83" s="12"/>
      <c r="H83" s="12"/>
      <c r="I83" s="124">
        <f t="shared" si="98"/>
        <v>0</v>
      </c>
      <c r="J83" s="12"/>
      <c r="K83" s="12"/>
      <c r="L83" s="12"/>
      <c r="M83" s="12"/>
      <c r="N83" s="12"/>
      <c r="O83" s="12"/>
      <c r="P83" s="124">
        <f t="shared" si="105"/>
        <v>0</v>
      </c>
      <c r="Q83" s="48">
        <f t="shared" si="106"/>
        <v>0</v>
      </c>
      <c r="R83" s="15"/>
    </row>
    <row r="84" spans="1:18" s="16" customFormat="1" collapsed="1" x14ac:dyDescent="0.2">
      <c r="A84" s="234" t="s">
        <v>87</v>
      </c>
      <c r="B84" s="235"/>
      <c r="C84" s="14">
        <f>SUM(C82:C83)</f>
        <v>0</v>
      </c>
      <c r="D84" s="14">
        <f t="shared" ref="D84:H84" si="128">SUM(D82:D83)</f>
        <v>0</v>
      </c>
      <c r="E84" s="14">
        <f t="shared" si="128"/>
        <v>0</v>
      </c>
      <c r="F84" s="14">
        <f t="shared" si="128"/>
        <v>0</v>
      </c>
      <c r="G84" s="14">
        <f t="shared" si="128"/>
        <v>0</v>
      </c>
      <c r="H84" s="14">
        <f t="shared" si="128"/>
        <v>0</v>
      </c>
      <c r="I84" s="56">
        <f t="shared" si="98"/>
        <v>0</v>
      </c>
      <c r="J84" s="14">
        <f t="shared" ref="J84" si="129">SUM(J82:J83)</f>
        <v>0</v>
      </c>
      <c r="K84" s="14">
        <f t="shared" ref="K84" si="130">SUM(K82:K83)</f>
        <v>0</v>
      </c>
      <c r="L84" s="14">
        <f t="shared" ref="L84" si="131">SUM(L82:L83)</f>
        <v>0</v>
      </c>
      <c r="M84" s="14">
        <f t="shared" ref="M84" si="132">SUM(M82:M83)</f>
        <v>0</v>
      </c>
      <c r="N84" s="14">
        <f t="shared" ref="N84" si="133">SUM(N82:N83)</f>
        <v>0</v>
      </c>
      <c r="O84" s="14">
        <f t="shared" ref="O84" si="134">SUM(O82:O83)</f>
        <v>0</v>
      </c>
      <c r="P84" s="56">
        <f t="shared" si="105"/>
        <v>0</v>
      </c>
      <c r="Q84" s="48">
        <f t="shared" si="106"/>
        <v>0</v>
      </c>
      <c r="R84" s="15"/>
    </row>
    <row r="85" spans="1:18" s="35" customFormat="1" ht="12" thickBot="1" x14ac:dyDescent="0.3">
      <c r="A85" s="236" t="s">
        <v>88</v>
      </c>
      <c r="B85" s="237"/>
      <c r="C85" s="33">
        <f>SUM(C84,C81,C76,C74,C72,C70,C67,C62,C59,C57,C54,C48,C43,C35,C29,C10,C7,C78)</f>
        <v>7241</v>
      </c>
      <c r="D85" s="33">
        <f t="shared" ref="D85:H85" si="135">SUM(D84,D81,D76,D74,D72,D70,D67,D62,D59,D57,D54,D48,D43,D35,D29,D10,D7,D78)</f>
        <v>5211</v>
      </c>
      <c r="E85" s="33">
        <f t="shared" si="135"/>
        <v>3117</v>
      </c>
      <c r="F85" s="33">
        <f t="shared" si="135"/>
        <v>7940</v>
      </c>
      <c r="G85" s="33">
        <f t="shared" si="135"/>
        <v>7300</v>
      </c>
      <c r="H85" s="33">
        <f t="shared" si="135"/>
        <v>4500</v>
      </c>
      <c r="I85" s="33">
        <f>SUM(I84,I81,I76,I74,I72,I70,I67,I62,I59,I57,I54,I48,I43,I35,I29,I10,I7,I78)</f>
        <v>35309</v>
      </c>
      <c r="J85" s="33">
        <f t="shared" ref="J85" si="136">SUM(J84,J81,J76,J74,J72,J70,J67,J62,J59,J57,J54,J48,J43,J35,J29,J10,J7,J78)</f>
        <v>105200</v>
      </c>
      <c r="K85" s="33">
        <f t="shared" ref="K85" si="137">SUM(K84,K81,K76,K74,K72,K70,K67,K62,K59,K57,K54,K48,K43,K35,K29,K10,K7,K78)</f>
        <v>5100</v>
      </c>
      <c r="L85" s="33">
        <f t="shared" ref="L85" si="138">SUM(L84,L81,L76,L74,L72,L70,L67,L62,L59,L57,L54,L48,L43,L35,L29,L10,L7,L78)</f>
        <v>6200</v>
      </c>
      <c r="M85" s="33">
        <f t="shared" ref="M85" si="139">SUM(M84,M81,M76,M74,M72,M70,M67,M62,M59,M57,M54,M48,M43,M35,M29,M10,M7,M78)</f>
        <v>5200</v>
      </c>
      <c r="N85" s="33">
        <f t="shared" ref="N85" si="140">SUM(N84,N81,N76,N74,N72,N70,N67,N62,N59,N57,N54,N48,N43,N35,N29,N10,N7,N78)</f>
        <v>5700</v>
      </c>
      <c r="O85" s="33">
        <f t="shared" ref="O85" si="141">SUM(O84,O81,O76,O74,O72,O70,O67,O62,O59,O57,O54,O48,O43,O35,O29,O10,O7,O78)</f>
        <v>4600</v>
      </c>
      <c r="P85" s="49">
        <f t="shared" ref="P85:Q85" si="142">SUM(P84,P81,P76,P74,P72,P70,P67,P62,P59,P57,P54,P48,P43,P35,P29,P10,P7,P78)</f>
        <v>132000</v>
      </c>
      <c r="Q85" s="49">
        <f t="shared" si="142"/>
        <v>167309</v>
      </c>
      <c r="R85" s="34"/>
    </row>
    <row r="86" spans="1:18" ht="12" thickTop="1" x14ac:dyDescent="0.2">
      <c r="C86" s="36"/>
      <c r="D86" s="36"/>
      <c r="E86" s="36"/>
      <c r="F86" s="36"/>
      <c r="G86" s="36"/>
    </row>
    <row r="87" spans="1:18" x14ac:dyDescent="0.2">
      <c r="B87" s="4" t="s">
        <v>89</v>
      </c>
      <c r="C87" s="37">
        <v>-23467.68</v>
      </c>
      <c r="D87" s="37">
        <v>-21532.29</v>
      </c>
      <c r="E87" s="37">
        <v>-9964.42</v>
      </c>
      <c r="F87" s="37">
        <v>-6460.7599999999993</v>
      </c>
      <c r="G87" s="37">
        <v>-8622.56</v>
      </c>
      <c r="H87" s="37">
        <v>-6578.37</v>
      </c>
      <c r="I87" s="50"/>
      <c r="J87" s="37">
        <v>-5938.38</v>
      </c>
      <c r="K87" s="37">
        <v>-7336.5873451327434</v>
      </c>
      <c r="L87" s="37">
        <v>-8392.4922123893812</v>
      </c>
      <c r="M87" s="37">
        <v>-8308.3218584070783</v>
      </c>
      <c r="N87" s="37">
        <v>-6008.7068141592927</v>
      </c>
      <c r="O87" s="37">
        <v>-8851.923716814159</v>
      </c>
      <c r="P87" s="50">
        <v>-38898.031946902651</v>
      </c>
      <c r="Q87" s="50">
        <v>-125516.63194690266</v>
      </c>
    </row>
    <row r="88" spans="1:18" s="38" customFormat="1" x14ac:dyDescent="0.2">
      <c r="B88" s="38" t="s">
        <v>90</v>
      </c>
      <c r="C88" s="39">
        <f>SUM(C85:C87)</f>
        <v>-16226.68</v>
      </c>
      <c r="D88" s="39">
        <f t="shared" ref="D88:J88" si="143">SUM(D85:D87)</f>
        <v>-16321.29</v>
      </c>
      <c r="E88" s="39">
        <f t="shared" si="143"/>
        <v>-6847.42</v>
      </c>
      <c r="F88" s="39">
        <f t="shared" si="143"/>
        <v>1479.2400000000007</v>
      </c>
      <c r="G88" s="39">
        <f t="shared" si="143"/>
        <v>-1322.5599999999995</v>
      </c>
      <c r="H88" s="39">
        <f t="shared" si="143"/>
        <v>-2078.37</v>
      </c>
      <c r="I88" s="51"/>
      <c r="J88" s="39">
        <f t="shared" si="143"/>
        <v>99261.62</v>
      </c>
      <c r="K88" s="39">
        <f>SUM(K85:K87)</f>
        <v>-2236.5873451327434</v>
      </c>
      <c r="L88" s="39">
        <f>SUM(L85:L87)</f>
        <v>-2192.4922123893812</v>
      </c>
      <c r="M88" s="39">
        <f t="shared" ref="M88:O88" si="144">SUM(M85:M87)</f>
        <v>-3108.3218584070783</v>
      </c>
      <c r="N88" s="39">
        <f t="shared" si="144"/>
        <v>-308.70681415929266</v>
      </c>
      <c r="O88" s="39">
        <f t="shared" si="144"/>
        <v>-4251.923716814159</v>
      </c>
      <c r="P88" s="51">
        <f>SUM(P85:P87)</f>
        <v>93101.968053097342</v>
      </c>
      <c r="Q88" s="51">
        <f>SUM(Q85:Q87)</f>
        <v>41792.368053097336</v>
      </c>
      <c r="R88" s="40"/>
    </row>
    <row r="89" spans="1:18" x14ac:dyDescent="0.2">
      <c r="B89" s="6" t="s">
        <v>91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J89" s="4">
        <v>0</v>
      </c>
      <c r="K89" s="39">
        <f>SUM(K86:K88)</f>
        <v>-9573.1746902654868</v>
      </c>
      <c r="L89" s="4">
        <v>0</v>
      </c>
      <c r="M89" s="4">
        <v>0</v>
      </c>
      <c r="N89" s="4">
        <v>0</v>
      </c>
      <c r="O89" s="4">
        <v>0</v>
      </c>
      <c r="P89" s="47">
        <f>SUM(L89:O89)</f>
        <v>0</v>
      </c>
      <c r="Q89" s="47" t="e">
        <f>+#REF!+P89</f>
        <v>#REF!</v>
      </c>
    </row>
    <row r="90" spans="1:18" s="38" customFormat="1" ht="12" thickBot="1" x14ac:dyDescent="0.25">
      <c r="B90" s="38" t="s">
        <v>92</v>
      </c>
      <c r="C90" s="41">
        <f>SUM(C88:C89)</f>
        <v>-16226.68</v>
      </c>
      <c r="D90" s="41">
        <f t="shared" ref="D90:P90" si="145">SUM(D88:D89)</f>
        <v>-16321.29</v>
      </c>
      <c r="E90" s="41">
        <f t="shared" si="145"/>
        <v>-6847.42</v>
      </c>
      <c r="F90" s="41">
        <f t="shared" si="145"/>
        <v>1479.2400000000007</v>
      </c>
      <c r="G90" s="41">
        <f t="shared" si="145"/>
        <v>-1322.5599999999995</v>
      </c>
      <c r="H90" s="41">
        <f t="shared" si="145"/>
        <v>-2078.37</v>
      </c>
      <c r="I90" s="52"/>
      <c r="J90" s="41">
        <f t="shared" si="145"/>
        <v>99261.62</v>
      </c>
      <c r="K90" s="41">
        <f t="shared" si="145"/>
        <v>-11809.762035398231</v>
      </c>
      <c r="L90" s="41">
        <f t="shared" si="145"/>
        <v>-2192.4922123893812</v>
      </c>
      <c r="M90" s="41">
        <f t="shared" si="145"/>
        <v>-3108.3218584070783</v>
      </c>
      <c r="N90" s="41">
        <f t="shared" si="145"/>
        <v>-308.70681415929266</v>
      </c>
      <c r="O90" s="41">
        <f t="shared" si="145"/>
        <v>-4251.923716814159</v>
      </c>
      <c r="P90" s="52">
        <f t="shared" si="145"/>
        <v>93101.968053097342</v>
      </c>
      <c r="Q90" s="52" t="e">
        <f>SUM(Q88:Q89)</f>
        <v>#REF!</v>
      </c>
      <c r="R90" s="40"/>
    </row>
    <row r="91" spans="1:18" ht="12" thickTop="1" x14ac:dyDescent="0.2"/>
  </sheetData>
  <mergeCells count="38">
    <mergeCell ref="A5:A6"/>
    <mergeCell ref="A7:B7"/>
    <mergeCell ref="A10:B10"/>
    <mergeCell ref="A11:A28"/>
    <mergeCell ref="A29:B29"/>
    <mergeCell ref="A60:A61"/>
    <mergeCell ref="A30:A34"/>
    <mergeCell ref="A35:B35"/>
    <mergeCell ref="A36:A42"/>
    <mergeCell ref="A43:B43"/>
    <mergeCell ref="A44:A46"/>
    <mergeCell ref="A48:B48"/>
    <mergeCell ref="A49:A53"/>
    <mergeCell ref="A54:B54"/>
    <mergeCell ref="A55:A56"/>
    <mergeCell ref="A57:B57"/>
    <mergeCell ref="A59:B59"/>
    <mergeCell ref="A63:A66"/>
    <mergeCell ref="A67:B67"/>
    <mergeCell ref="A68:A69"/>
    <mergeCell ref="A70:B70"/>
    <mergeCell ref="A72:B72"/>
    <mergeCell ref="Q3:Q4"/>
    <mergeCell ref="A84:B84"/>
    <mergeCell ref="A85:B85"/>
    <mergeCell ref="A3:A4"/>
    <mergeCell ref="B3:B4"/>
    <mergeCell ref="C3:E3"/>
    <mergeCell ref="F3:H3"/>
    <mergeCell ref="J3:L3"/>
    <mergeCell ref="M3:O3"/>
    <mergeCell ref="A74:B74"/>
    <mergeCell ref="A76:B76"/>
    <mergeCell ref="A78:B78"/>
    <mergeCell ref="A79:A80"/>
    <mergeCell ref="A81:B81"/>
    <mergeCell ref="A82:A83"/>
    <mergeCell ref="A62:B62"/>
  </mergeCells>
  <pageMargins left="0.7" right="0.7" top="0.75" bottom="0.75" header="0.3" footer="0.3"/>
  <ignoredErrors>
    <ignoredError sqref="I7 I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946FE-A884-4231-8B39-E96106AEEF4B}">
  <dimension ref="A1:Z325"/>
  <sheetViews>
    <sheetView workbookViewId="0"/>
  </sheetViews>
  <sheetFormatPr baseColWidth="10" defaultColWidth="11.42578125" defaultRowHeight="11.25" outlineLevelRow="1" outlineLevelCol="1" x14ac:dyDescent="0.2"/>
  <cols>
    <col min="1" max="1" width="13.85546875" style="77" customWidth="1"/>
    <col min="2" max="2" width="36.5703125" style="106" customWidth="1"/>
    <col min="3" max="3" width="9.85546875" style="75" customWidth="1" outlineLevel="1"/>
    <col min="4" max="4" width="10.7109375" style="75" customWidth="1" outlineLevel="1"/>
    <col min="5" max="8" width="9.85546875" style="75" customWidth="1" outlineLevel="1"/>
    <col min="9" max="9" width="12.42578125" style="75" customWidth="1"/>
    <col min="10" max="11" width="10.7109375" style="75" customWidth="1" outlineLevel="1"/>
    <col min="12" max="12" width="11.42578125" style="75" customWidth="1" outlineLevel="1"/>
    <col min="13" max="13" width="9.85546875" style="75" customWidth="1" outlineLevel="1"/>
    <col min="14" max="14" width="10.7109375" style="75" customWidth="1" outlineLevel="1"/>
    <col min="15" max="15" width="10.140625" style="75" customWidth="1" outlineLevel="1"/>
    <col min="16" max="16" width="10.7109375" style="75" bestFit="1" customWidth="1"/>
    <col min="17" max="17" width="11.5703125" style="76" customWidth="1"/>
    <col min="18" max="16384" width="11.42578125" style="77"/>
  </cols>
  <sheetData>
    <row r="1" spans="1:26" ht="18" x14ac:dyDescent="0.25">
      <c r="A1" s="73" t="s">
        <v>0</v>
      </c>
      <c r="B1" s="74"/>
    </row>
    <row r="2" spans="1:26" ht="15" x14ac:dyDescent="0.2">
      <c r="A2" s="78" t="s">
        <v>225</v>
      </c>
      <c r="B2" s="79"/>
    </row>
    <row r="3" spans="1:26" s="6" customFormat="1" ht="15" customHeight="1" x14ac:dyDescent="0.2">
      <c r="A3" s="238" t="s">
        <v>93</v>
      </c>
      <c r="B3" s="238" t="s">
        <v>101</v>
      </c>
      <c r="C3" s="240" t="s">
        <v>102</v>
      </c>
      <c r="D3" s="240"/>
      <c r="E3" s="240"/>
      <c r="F3" s="241" t="s">
        <v>103</v>
      </c>
      <c r="G3" s="242"/>
      <c r="H3" s="243"/>
      <c r="I3" s="57" t="s">
        <v>94</v>
      </c>
      <c r="J3" s="240" t="s">
        <v>104</v>
      </c>
      <c r="K3" s="240"/>
      <c r="L3" s="240"/>
      <c r="M3" s="241" t="s">
        <v>105</v>
      </c>
      <c r="N3" s="242"/>
      <c r="O3" s="244"/>
      <c r="P3" s="53" t="s">
        <v>106</v>
      </c>
      <c r="Q3" s="232" t="s">
        <v>8</v>
      </c>
      <c r="R3" s="8"/>
    </row>
    <row r="4" spans="1:26" s="10" customFormat="1" ht="12" customHeight="1" x14ac:dyDescent="0.2">
      <c r="A4" s="239"/>
      <c r="B4" s="239"/>
      <c r="C4" s="42" t="s">
        <v>1</v>
      </c>
      <c r="D4" s="43" t="s">
        <v>96</v>
      </c>
      <c r="E4" s="43" t="s">
        <v>97</v>
      </c>
      <c r="F4" s="43" t="s">
        <v>98</v>
      </c>
      <c r="G4" s="43" t="s">
        <v>99</v>
      </c>
      <c r="H4" s="43" t="s">
        <v>100</v>
      </c>
      <c r="I4" s="58" t="s">
        <v>95</v>
      </c>
      <c r="J4" s="43" t="s">
        <v>2</v>
      </c>
      <c r="K4" s="44" t="s">
        <v>3</v>
      </c>
      <c r="L4" s="45" t="s">
        <v>4</v>
      </c>
      <c r="M4" s="46" t="s">
        <v>5</v>
      </c>
      <c r="N4" s="46" t="s">
        <v>6</v>
      </c>
      <c r="O4" s="46" t="s">
        <v>7</v>
      </c>
      <c r="P4" s="54" t="s">
        <v>95</v>
      </c>
      <c r="Q4" s="233"/>
      <c r="R4" s="9"/>
    </row>
    <row r="5" spans="1:26" s="84" customFormat="1" ht="12" hidden="1" customHeight="1" outlineLevel="1" x14ac:dyDescent="0.2">
      <c r="A5" s="81" t="s">
        <v>124</v>
      </c>
      <c r="B5" s="17" t="s">
        <v>125</v>
      </c>
      <c r="C5" s="24">
        <f>6219.35/12</f>
        <v>518.2791666666667</v>
      </c>
      <c r="D5" s="24">
        <f t="shared" ref="D5:H5" si="0">6219.35/12</f>
        <v>518.2791666666667</v>
      </c>
      <c r="E5" s="24">
        <f t="shared" si="0"/>
        <v>518.2791666666667</v>
      </c>
      <c r="F5" s="24">
        <f t="shared" si="0"/>
        <v>518.2791666666667</v>
      </c>
      <c r="G5" s="24">
        <f t="shared" si="0"/>
        <v>518.2791666666667</v>
      </c>
      <c r="H5" s="24">
        <f t="shared" si="0"/>
        <v>518.2791666666667</v>
      </c>
      <c r="I5" s="24">
        <f>SUM(C5:H5)</f>
        <v>3109.6750000000002</v>
      </c>
      <c r="J5" s="24">
        <f>6219.35/12</f>
        <v>518.2791666666667</v>
      </c>
      <c r="K5" s="24">
        <f t="shared" ref="K5:O5" si="1">6219.35/12</f>
        <v>518.2791666666667</v>
      </c>
      <c r="L5" s="24">
        <f t="shared" si="1"/>
        <v>518.2791666666667</v>
      </c>
      <c r="M5" s="24">
        <f t="shared" si="1"/>
        <v>518.2791666666667</v>
      </c>
      <c r="N5" s="24">
        <f t="shared" si="1"/>
        <v>518.2791666666667</v>
      </c>
      <c r="O5" s="24">
        <f t="shared" si="1"/>
        <v>518.2791666666667</v>
      </c>
      <c r="P5" s="85">
        <f>SUM(J5:O5)</f>
        <v>3109.6750000000002</v>
      </c>
      <c r="Q5" s="82">
        <f>+I5+P5</f>
        <v>6219.35</v>
      </c>
      <c r="R5" s="83"/>
      <c r="S5" s="83"/>
      <c r="T5" s="83"/>
      <c r="U5" s="83"/>
      <c r="V5" s="83"/>
      <c r="W5" s="83"/>
      <c r="X5" s="83"/>
      <c r="Y5" s="83"/>
      <c r="Z5" s="83"/>
    </row>
    <row r="6" spans="1:26" s="86" customFormat="1" ht="12" customHeight="1" collapsed="1" x14ac:dyDescent="0.25">
      <c r="A6" s="260" t="s">
        <v>126</v>
      </c>
      <c r="B6" s="261"/>
      <c r="C6" s="85">
        <f>SUM(C5)</f>
        <v>518.2791666666667</v>
      </c>
      <c r="D6" s="85">
        <f>SUM(D5)</f>
        <v>518.2791666666667</v>
      </c>
      <c r="E6" s="85">
        <f t="shared" ref="E6:H6" si="2">SUM(E5)</f>
        <v>518.2791666666667</v>
      </c>
      <c r="F6" s="85">
        <f t="shared" si="2"/>
        <v>518.2791666666667</v>
      </c>
      <c r="G6" s="85">
        <f t="shared" si="2"/>
        <v>518.2791666666667</v>
      </c>
      <c r="H6" s="85">
        <f t="shared" si="2"/>
        <v>518.2791666666667</v>
      </c>
      <c r="I6" s="85">
        <f t="shared" ref="I6:I68" si="3">SUM(C6:H6)</f>
        <v>3109.6750000000002</v>
      </c>
      <c r="J6" s="85">
        <f>SUM(J5)</f>
        <v>518.2791666666667</v>
      </c>
      <c r="K6" s="85">
        <f t="shared" ref="K6:O6" si="4">SUM(K5)</f>
        <v>518.2791666666667</v>
      </c>
      <c r="L6" s="85">
        <f t="shared" si="4"/>
        <v>518.2791666666667</v>
      </c>
      <c r="M6" s="85">
        <f t="shared" si="4"/>
        <v>518.2791666666667</v>
      </c>
      <c r="N6" s="85">
        <f t="shared" si="4"/>
        <v>518.2791666666667</v>
      </c>
      <c r="O6" s="85">
        <f t="shared" si="4"/>
        <v>518.2791666666667</v>
      </c>
      <c r="P6" s="85">
        <f t="shared" ref="P6:P68" si="5">SUM(J6:O6)</f>
        <v>3109.6750000000002</v>
      </c>
      <c r="Q6" s="82">
        <f t="shared" ref="Q6:Q68" si="6">+I6+P6</f>
        <v>6219.35</v>
      </c>
    </row>
    <row r="7" spans="1:26" s="16" customFormat="1" hidden="1" outlineLevel="1" x14ac:dyDescent="0.2">
      <c r="A7" s="254" t="s">
        <v>127</v>
      </c>
      <c r="B7" s="17" t="s">
        <v>128</v>
      </c>
      <c r="C7" s="87">
        <f>+Planilla!$G$23</f>
        <v>450</v>
      </c>
      <c r="D7" s="87">
        <f>+Planilla!$G$23</f>
        <v>450</v>
      </c>
      <c r="E7" s="87">
        <f>+Planilla!$G$23</f>
        <v>450</v>
      </c>
      <c r="F7" s="87">
        <f>+Planilla!$G$23</f>
        <v>450</v>
      </c>
      <c r="G7" s="87">
        <f>+Planilla!$G$23</f>
        <v>450</v>
      </c>
      <c r="H7" s="87">
        <f>+Planilla!$G$23</f>
        <v>450</v>
      </c>
      <c r="I7" s="85">
        <f t="shared" si="3"/>
        <v>2700</v>
      </c>
      <c r="J7" s="87">
        <f>+Planilla!$G$23</f>
        <v>450</v>
      </c>
      <c r="K7" s="87">
        <f>+Planilla!$G$23</f>
        <v>450</v>
      </c>
      <c r="L7" s="87">
        <f>+Planilla!$G$23</f>
        <v>450</v>
      </c>
      <c r="M7" s="87">
        <f>+Planilla!$G$23</f>
        <v>450</v>
      </c>
      <c r="N7" s="87">
        <f>+Planilla!$G$23</f>
        <v>450</v>
      </c>
      <c r="O7" s="87">
        <f>+Planilla!$G$23</f>
        <v>450</v>
      </c>
      <c r="P7" s="85">
        <f t="shared" si="5"/>
        <v>2700</v>
      </c>
      <c r="Q7" s="82">
        <f t="shared" si="6"/>
        <v>5400</v>
      </c>
    </row>
    <row r="8" spans="1:26" s="6" customFormat="1" hidden="1" outlineLevel="1" x14ac:dyDescent="0.2">
      <c r="A8" s="254"/>
      <c r="B8" s="11" t="s">
        <v>129</v>
      </c>
      <c r="C8" s="88">
        <v>0</v>
      </c>
      <c r="D8" s="87">
        <v>0</v>
      </c>
      <c r="E8" s="88">
        <f>+D7*30%</f>
        <v>135</v>
      </c>
      <c r="F8" s="88">
        <v>0</v>
      </c>
      <c r="G8" s="88">
        <v>0</v>
      </c>
      <c r="H8" s="88">
        <v>0</v>
      </c>
      <c r="I8" s="85">
        <f t="shared" si="3"/>
        <v>135</v>
      </c>
      <c r="J8" s="88">
        <v>0</v>
      </c>
      <c r="K8" s="88">
        <v>0</v>
      </c>
      <c r="L8" s="88">
        <v>0</v>
      </c>
      <c r="M8" s="88">
        <v>0</v>
      </c>
      <c r="N8" s="88">
        <v>0</v>
      </c>
      <c r="O8" s="88">
        <v>180.62</v>
      </c>
      <c r="P8" s="85">
        <f t="shared" si="5"/>
        <v>180.62</v>
      </c>
      <c r="Q8" s="82">
        <f t="shared" si="6"/>
        <v>315.62</v>
      </c>
    </row>
    <row r="9" spans="1:26" s="16" customFormat="1" hidden="1" outlineLevel="1" x14ac:dyDescent="0.2">
      <c r="A9" s="254"/>
      <c r="B9" s="11" t="s">
        <v>130</v>
      </c>
      <c r="C9" s="24"/>
      <c r="D9" s="24"/>
      <c r="E9" s="24"/>
      <c r="F9" s="24"/>
      <c r="G9" s="24"/>
      <c r="H9" s="24"/>
      <c r="I9" s="85">
        <f t="shared" si="3"/>
        <v>0</v>
      </c>
      <c r="J9" s="24"/>
      <c r="K9" s="24"/>
      <c r="L9" s="24"/>
      <c r="M9" s="24"/>
      <c r="N9" s="24"/>
      <c r="O9" s="24"/>
      <c r="P9" s="85">
        <f t="shared" si="5"/>
        <v>0</v>
      </c>
      <c r="Q9" s="82">
        <f t="shared" si="6"/>
        <v>0</v>
      </c>
    </row>
    <row r="10" spans="1:26" s="16" customFormat="1" hidden="1" outlineLevel="1" x14ac:dyDescent="0.2">
      <c r="A10" s="254"/>
      <c r="B10" s="11" t="s">
        <v>131</v>
      </c>
      <c r="C10" s="24"/>
      <c r="D10" s="24"/>
      <c r="E10" s="24"/>
      <c r="F10" s="24"/>
      <c r="G10" s="24"/>
      <c r="H10" s="24"/>
      <c r="I10" s="85">
        <f t="shared" si="3"/>
        <v>0</v>
      </c>
      <c r="J10" s="24"/>
      <c r="K10" s="24"/>
      <c r="L10" s="24"/>
      <c r="M10" s="24"/>
      <c r="N10" s="24"/>
      <c r="O10" s="24"/>
      <c r="P10" s="85">
        <f t="shared" si="5"/>
        <v>0</v>
      </c>
      <c r="Q10" s="82">
        <f t="shared" si="6"/>
        <v>0</v>
      </c>
    </row>
    <row r="11" spans="1:26" s="16" customFormat="1" hidden="1" outlineLevel="1" x14ac:dyDescent="0.2">
      <c r="A11" s="254"/>
      <c r="B11" s="11" t="s">
        <v>132</v>
      </c>
      <c r="C11" s="24"/>
      <c r="D11" s="24"/>
      <c r="E11" s="24"/>
      <c r="F11" s="24"/>
      <c r="G11" s="24"/>
      <c r="H11" s="24"/>
      <c r="I11" s="85">
        <f t="shared" si="3"/>
        <v>0</v>
      </c>
      <c r="J11" s="24"/>
      <c r="K11" s="24"/>
      <c r="L11" s="24"/>
      <c r="M11" s="24"/>
      <c r="N11" s="24"/>
      <c r="O11" s="24"/>
      <c r="P11" s="85">
        <f t="shared" si="5"/>
        <v>0</v>
      </c>
      <c r="Q11" s="82">
        <f t="shared" si="6"/>
        <v>0</v>
      </c>
    </row>
    <row r="12" spans="1:26" s="16" customFormat="1" hidden="1" outlineLevel="1" x14ac:dyDescent="0.2">
      <c r="A12" s="254"/>
      <c r="B12" s="11" t="s">
        <v>133</v>
      </c>
      <c r="C12" s="24"/>
      <c r="D12" s="24"/>
      <c r="E12" s="24"/>
      <c r="F12" s="24"/>
      <c r="G12" s="24"/>
      <c r="H12" s="24"/>
      <c r="I12" s="85">
        <f t="shared" si="3"/>
        <v>0</v>
      </c>
      <c r="J12" s="24"/>
      <c r="K12" s="24"/>
      <c r="L12" s="24"/>
      <c r="M12" s="24"/>
      <c r="N12" s="24"/>
      <c r="O12" s="24"/>
      <c r="P12" s="85">
        <f t="shared" si="5"/>
        <v>0</v>
      </c>
      <c r="Q12" s="82">
        <f t="shared" si="6"/>
        <v>0</v>
      </c>
    </row>
    <row r="13" spans="1:26" s="16" customFormat="1" hidden="1" outlineLevel="1" x14ac:dyDescent="0.2">
      <c r="A13" s="254"/>
      <c r="B13" s="11" t="s">
        <v>134</v>
      </c>
      <c r="C13" s="24"/>
      <c r="D13" s="24"/>
      <c r="E13" s="24"/>
      <c r="F13" s="24"/>
      <c r="G13" s="24"/>
      <c r="H13" s="24"/>
      <c r="I13" s="85">
        <f t="shared" si="3"/>
        <v>0</v>
      </c>
      <c r="J13" s="24"/>
      <c r="K13" s="24"/>
      <c r="L13" s="24"/>
      <c r="M13" s="24"/>
      <c r="N13" s="24"/>
      <c r="O13" s="24"/>
      <c r="P13" s="85">
        <f t="shared" si="5"/>
        <v>0</v>
      </c>
      <c r="Q13" s="82">
        <f t="shared" si="6"/>
        <v>0</v>
      </c>
    </row>
    <row r="14" spans="1:26" s="16" customFormat="1" hidden="1" outlineLevel="1" x14ac:dyDescent="0.2">
      <c r="A14" s="254"/>
      <c r="B14" s="11" t="s">
        <v>135</v>
      </c>
      <c r="C14" s="24"/>
      <c r="D14" s="24"/>
      <c r="E14" s="24"/>
      <c r="F14" s="24"/>
      <c r="G14" s="24"/>
      <c r="H14" s="24"/>
      <c r="I14" s="85">
        <f t="shared" si="3"/>
        <v>0</v>
      </c>
      <c r="J14" s="24"/>
      <c r="K14" s="24"/>
      <c r="L14" s="24"/>
      <c r="M14" s="24"/>
      <c r="N14" s="24"/>
      <c r="O14" s="24"/>
      <c r="P14" s="85">
        <f t="shared" si="5"/>
        <v>0</v>
      </c>
      <c r="Q14" s="82">
        <f t="shared" si="6"/>
        <v>0</v>
      </c>
    </row>
    <row r="15" spans="1:26" s="16" customFormat="1" hidden="1" outlineLevel="1" x14ac:dyDescent="0.2">
      <c r="A15" s="254"/>
      <c r="B15" s="11" t="s">
        <v>136</v>
      </c>
      <c r="C15" s="24"/>
      <c r="D15" s="24"/>
      <c r="E15" s="24"/>
      <c r="F15" s="24"/>
      <c r="G15" s="24"/>
      <c r="H15" s="24"/>
      <c r="I15" s="85">
        <f t="shared" si="3"/>
        <v>0</v>
      </c>
      <c r="J15" s="24"/>
      <c r="K15" s="24"/>
      <c r="L15" s="24"/>
      <c r="M15" s="24"/>
      <c r="N15" s="24"/>
      <c r="O15" s="24"/>
      <c r="P15" s="85">
        <f t="shared" si="5"/>
        <v>0</v>
      </c>
      <c r="Q15" s="82">
        <f t="shared" si="6"/>
        <v>0</v>
      </c>
    </row>
    <row r="16" spans="1:26" s="16" customFormat="1" hidden="1" outlineLevel="1" x14ac:dyDescent="0.2">
      <c r="A16" s="254"/>
      <c r="B16" s="11" t="s">
        <v>227</v>
      </c>
      <c r="C16" s="24"/>
      <c r="D16" s="24"/>
      <c r="E16" s="24"/>
      <c r="F16" s="24"/>
      <c r="G16" s="24"/>
      <c r="H16" s="24"/>
      <c r="I16" s="85">
        <f t="shared" si="3"/>
        <v>0</v>
      </c>
      <c r="J16" s="24"/>
      <c r="K16" s="24"/>
      <c r="L16" s="24"/>
      <c r="M16" s="24"/>
      <c r="N16" s="24"/>
      <c r="O16" s="24"/>
      <c r="P16" s="85">
        <f t="shared" si="5"/>
        <v>0</v>
      </c>
      <c r="Q16" s="82">
        <f t="shared" si="6"/>
        <v>0</v>
      </c>
    </row>
    <row r="17" spans="1:19" s="16" customFormat="1" hidden="1" outlineLevel="1" x14ac:dyDescent="0.2">
      <c r="A17" s="254"/>
      <c r="B17" s="11" t="s">
        <v>137</v>
      </c>
      <c r="C17" s="24"/>
      <c r="D17" s="24"/>
      <c r="E17" s="24"/>
      <c r="F17" s="24"/>
      <c r="G17" s="24"/>
      <c r="H17" s="24"/>
      <c r="I17" s="85">
        <f t="shared" si="3"/>
        <v>0</v>
      </c>
      <c r="J17" s="24"/>
      <c r="K17" s="24"/>
      <c r="L17" s="24"/>
      <c r="M17" s="24"/>
      <c r="N17" s="24"/>
      <c r="O17" s="24"/>
      <c r="P17" s="85">
        <f t="shared" si="5"/>
        <v>0</v>
      </c>
      <c r="Q17" s="82">
        <f t="shared" si="6"/>
        <v>0</v>
      </c>
    </row>
    <row r="18" spans="1:19" s="16" customFormat="1" hidden="1" outlineLevel="1" x14ac:dyDescent="0.2">
      <c r="A18" s="254"/>
      <c r="B18" s="11" t="s">
        <v>138</v>
      </c>
      <c r="C18" s="24"/>
      <c r="D18" s="24"/>
      <c r="E18" s="24"/>
      <c r="F18" s="24"/>
      <c r="G18" s="24"/>
      <c r="H18" s="24"/>
      <c r="I18" s="85">
        <f t="shared" si="3"/>
        <v>0</v>
      </c>
      <c r="J18" s="24"/>
      <c r="K18" s="24"/>
      <c r="L18" s="24"/>
      <c r="M18" s="24"/>
      <c r="N18" s="24"/>
      <c r="O18" s="24"/>
      <c r="P18" s="85">
        <f t="shared" si="5"/>
        <v>0</v>
      </c>
      <c r="Q18" s="82">
        <f t="shared" si="6"/>
        <v>0</v>
      </c>
    </row>
    <row r="19" spans="1:19" s="16" customFormat="1" hidden="1" outlineLevel="1" x14ac:dyDescent="0.2">
      <c r="A19" s="254"/>
      <c r="B19" s="11" t="s">
        <v>139</v>
      </c>
      <c r="C19" s="24"/>
      <c r="D19" s="24"/>
      <c r="E19" s="24"/>
      <c r="F19" s="24"/>
      <c r="G19" s="24"/>
      <c r="H19" s="24"/>
      <c r="I19" s="85">
        <f t="shared" si="3"/>
        <v>0</v>
      </c>
      <c r="J19" s="24"/>
      <c r="K19" s="24"/>
      <c r="L19" s="24"/>
      <c r="M19" s="24"/>
      <c r="N19" s="24"/>
      <c r="O19" s="24"/>
      <c r="P19" s="85">
        <f t="shared" si="5"/>
        <v>0</v>
      </c>
      <c r="Q19" s="82">
        <f t="shared" si="6"/>
        <v>0</v>
      </c>
    </row>
    <row r="20" spans="1:19" s="16" customFormat="1" hidden="1" outlineLevel="1" x14ac:dyDescent="0.2">
      <c r="A20" s="254"/>
      <c r="B20" s="11"/>
      <c r="C20" s="24"/>
      <c r="D20" s="24"/>
      <c r="E20" s="24"/>
      <c r="F20" s="24"/>
      <c r="G20" s="24"/>
      <c r="H20" s="24"/>
      <c r="I20" s="85">
        <f t="shared" si="3"/>
        <v>0</v>
      </c>
      <c r="J20" s="24"/>
      <c r="K20" s="24"/>
      <c r="L20" s="24"/>
      <c r="M20" s="24"/>
      <c r="N20" s="24"/>
      <c r="O20" s="24"/>
      <c r="P20" s="85">
        <f t="shared" si="5"/>
        <v>0</v>
      </c>
      <c r="Q20" s="82">
        <f t="shared" si="6"/>
        <v>0</v>
      </c>
    </row>
    <row r="21" spans="1:19" s="16" customFormat="1" hidden="1" outlineLevel="1" x14ac:dyDescent="0.2">
      <c r="A21" s="255"/>
      <c r="B21" s="11"/>
      <c r="C21" s="24"/>
      <c r="D21" s="24"/>
      <c r="E21" s="24"/>
      <c r="F21" s="24"/>
      <c r="G21" s="24"/>
      <c r="H21" s="24"/>
      <c r="I21" s="85">
        <f t="shared" si="3"/>
        <v>0</v>
      </c>
      <c r="J21" s="24"/>
      <c r="K21" s="24"/>
      <c r="L21" s="24"/>
      <c r="M21" s="24"/>
      <c r="N21" s="24"/>
      <c r="O21" s="24"/>
      <c r="P21" s="85">
        <f t="shared" si="5"/>
        <v>0</v>
      </c>
      <c r="Q21" s="82">
        <f t="shared" si="6"/>
        <v>0</v>
      </c>
    </row>
    <row r="22" spans="1:19" s="86" customFormat="1" collapsed="1" x14ac:dyDescent="0.25">
      <c r="A22" s="260" t="s">
        <v>140</v>
      </c>
      <c r="B22" s="261"/>
      <c r="C22" s="85">
        <f>SUM(C7:C21)</f>
        <v>450</v>
      </c>
      <c r="D22" s="85">
        <f>SUM(D7:D21)</f>
        <v>450</v>
      </c>
      <c r="E22" s="85">
        <f t="shared" ref="E22:H22" si="7">SUM(E7:E21)</f>
        <v>585</v>
      </c>
      <c r="F22" s="85">
        <f t="shared" si="7"/>
        <v>450</v>
      </c>
      <c r="G22" s="85">
        <f t="shared" si="7"/>
        <v>450</v>
      </c>
      <c r="H22" s="85">
        <f t="shared" si="7"/>
        <v>450</v>
      </c>
      <c r="I22" s="85">
        <f t="shared" si="3"/>
        <v>2835</v>
      </c>
      <c r="J22" s="85">
        <f t="shared" ref="J22:O22" si="8">SUM(J7:J21)</f>
        <v>450</v>
      </c>
      <c r="K22" s="85">
        <f t="shared" si="8"/>
        <v>450</v>
      </c>
      <c r="L22" s="85">
        <f t="shared" si="8"/>
        <v>450</v>
      </c>
      <c r="M22" s="85">
        <f t="shared" si="8"/>
        <v>450</v>
      </c>
      <c r="N22" s="85">
        <f t="shared" si="8"/>
        <v>450</v>
      </c>
      <c r="O22" s="85">
        <f t="shared" si="8"/>
        <v>630.62</v>
      </c>
      <c r="P22" s="85">
        <f t="shared" si="5"/>
        <v>2880.62</v>
      </c>
      <c r="Q22" s="82">
        <f t="shared" si="6"/>
        <v>5715.62</v>
      </c>
    </row>
    <row r="23" spans="1:19" s="6" customFormat="1" ht="12" hidden="1" customHeight="1" outlineLevel="1" x14ac:dyDescent="0.2">
      <c r="A23" s="254" t="s">
        <v>141</v>
      </c>
      <c r="B23" s="17" t="s">
        <v>128</v>
      </c>
      <c r="C23" s="89">
        <f>+Planilla!$G$15</f>
        <v>2150</v>
      </c>
      <c r="D23" s="89">
        <f>+Planilla!$G$15</f>
        <v>2150</v>
      </c>
      <c r="E23" s="89">
        <f>+Planilla!$G$15</f>
        <v>2150</v>
      </c>
      <c r="F23" s="89">
        <f>+Planilla!$G$15</f>
        <v>2150</v>
      </c>
      <c r="G23" s="89">
        <f>+Planilla!$G$15</f>
        <v>2150</v>
      </c>
      <c r="H23" s="89">
        <f>+Planilla!$G$15</f>
        <v>2150</v>
      </c>
      <c r="I23" s="85">
        <f t="shared" si="3"/>
        <v>12900</v>
      </c>
      <c r="J23" s="89">
        <f>+Planilla!$G$15</f>
        <v>2150</v>
      </c>
      <c r="K23" s="89">
        <f>+Planilla!$G$15</f>
        <v>2150</v>
      </c>
      <c r="L23" s="89">
        <f>+Planilla!$G$15</f>
        <v>2150</v>
      </c>
      <c r="M23" s="89">
        <f>+Planilla!$G$15</f>
        <v>2150</v>
      </c>
      <c r="N23" s="89">
        <f>+Planilla!$G$15</f>
        <v>2150</v>
      </c>
      <c r="O23" s="89">
        <f>+Planilla!$G$15</f>
        <v>2150</v>
      </c>
      <c r="P23" s="85">
        <f t="shared" si="5"/>
        <v>12900</v>
      </c>
      <c r="Q23" s="82">
        <f t="shared" si="6"/>
        <v>25800</v>
      </c>
      <c r="S23" s="6" t="s">
        <v>142</v>
      </c>
    </row>
    <row r="24" spans="1:19" s="6" customFormat="1" hidden="1" outlineLevel="1" x14ac:dyDescent="0.2">
      <c r="A24" s="254"/>
      <c r="B24" s="11" t="s">
        <v>129</v>
      </c>
      <c r="C24" s="88">
        <v>0</v>
      </c>
      <c r="D24" s="88">
        <v>0</v>
      </c>
      <c r="E24" s="88">
        <f>+Planilla!C11*30%</f>
        <v>210</v>
      </c>
      <c r="F24" s="88">
        <v>0</v>
      </c>
      <c r="G24" s="88">
        <v>0</v>
      </c>
      <c r="H24" s="88">
        <v>0</v>
      </c>
      <c r="I24" s="85">
        <f t="shared" si="3"/>
        <v>210</v>
      </c>
      <c r="J24" s="88">
        <v>0</v>
      </c>
      <c r="K24" s="88">
        <v>0</v>
      </c>
      <c r="L24" s="88">
        <v>0</v>
      </c>
      <c r="M24" s="88">
        <v>0</v>
      </c>
      <c r="N24" s="88">
        <f>+(Planilla!C13+Planilla!C14+Planilla!C17)*30%</f>
        <v>331.5</v>
      </c>
      <c r="O24" s="88">
        <f>303.01+245</f>
        <v>548.01</v>
      </c>
      <c r="P24" s="85">
        <f t="shared" si="5"/>
        <v>879.51</v>
      </c>
      <c r="Q24" s="82">
        <f t="shared" si="6"/>
        <v>1089.51</v>
      </c>
    </row>
    <row r="25" spans="1:19" s="16" customFormat="1" hidden="1" outlineLevel="1" x14ac:dyDescent="0.2">
      <c r="A25" s="254"/>
      <c r="B25" s="11" t="s">
        <v>143</v>
      </c>
      <c r="C25" s="24">
        <v>0</v>
      </c>
      <c r="D25" s="24">
        <v>0</v>
      </c>
      <c r="E25" s="24">
        <v>0</v>
      </c>
      <c r="F25" s="24">
        <v>0</v>
      </c>
      <c r="G25" s="24"/>
      <c r="H25" s="24">
        <v>0</v>
      </c>
      <c r="I25" s="85">
        <f t="shared" si="3"/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85">
        <f t="shared" si="5"/>
        <v>0</v>
      </c>
      <c r="Q25" s="82">
        <f t="shared" si="6"/>
        <v>0</v>
      </c>
    </row>
    <row r="26" spans="1:19" s="16" customFormat="1" hidden="1" outlineLevel="1" x14ac:dyDescent="0.2">
      <c r="A26" s="254"/>
      <c r="B26" s="11" t="s">
        <v>131</v>
      </c>
      <c r="C26" s="24">
        <v>905.79</v>
      </c>
      <c r="D26" s="24">
        <v>905.79</v>
      </c>
      <c r="E26" s="24">
        <v>905.79</v>
      </c>
      <c r="F26" s="24">
        <v>0</v>
      </c>
      <c r="G26" s="24">
        <v>0</v>
      </c>
      <c r="H26" s="24">
        <v>0</v>
      </c>
      <c r="I26" s="85">
        <f t="shared" si="3"/>
        <v>2717.37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85">
        <f t="shared" si="5"/>
        <v>0</v>
      </c>
      <c r="Q26" s="82">
        <f t="shared" si="6"/>
        <v>2717.37</v>
      </c>
    </row>
    <row r="27" spans="1:19" s="16" customFormat="1" hidden="1" outlineLevel="1" x14ac:dyDescent="0.2">
      <c r="A27" s="254"/>
      <c r="B27" s="11" t="s">
        <v>132</v>
      </c>
      <c r="C27" s="24">
        <f>+Planilla!$M$29</f>
        <v>105</v>
      </c>
      <c r="D27" s="24">
        <f>+Planilla!$M$29</f>
        <v>105</v>
      </c>
      <c r="E27" s="24">
        <f>+Planilla!$M$29</f>
        <v>105</v>
      </c>
      <c r="F27" s="24">
        <f>+Planilla!$M$29</f>
        <v>105</v>
      </c>
      <c r="G27" s="24">
        <f>+Planilla!$M$29</f>
        <v>105</v>
      </c>
      <c r="H27" s="24">
        <f>+Planilla!$M$29</f>
        <v>105</v>
      </c>
      <c r="I27" s="85">
        <f t="shared" si="3"/>
        <v>630</v>
      </c>
      <c r="J27" s="24">
        <f>+Planilla!$M$29</f>
        <v>105</v>
      </c>
      <c r="K27" s="24">
        <f>+Planilla!$M$29</f>
        <v>105</v>
      </c>
      <c r="L27" s="24">
        <f>+Planilla!$M$29</f>
        <v>105</v>
      </c>
      <c r="M27" s="24">
        <f>+Planilla!$M$29</f>
        <v>105</v>
      </c>
      <c r="N27" s="24">
        <f>+Planilla!$M$29</f>
        <v>105</v>
      </c>
      <c r="O27" s="24">
        <f>+Planilla!$M$29</f>
        <v>105</v>
      </c>
      <c r="P27" s="85">
        <f t="shared" si="5"/>
        <v>630</v>
      </c>
      <c r="Q27" s="82">
        <f t="shared" si="6"/>
        <v>1260</v>
      </c>
    </row>
    <row r="28" spans="1:19" s="16" customFormat="1" hidden="1" outlineLevel="1" x14ac:dyDescent="0.2">
      <c r="A28" s="254"/>
      <c r="B28" s="11" t="s">
        <v>133</v>
      </c>
      <c r="C28" s="24">
        <f>+Planilla!$N$29</f>
        <v>108.5</v>
      </c>
      <c r="D28" s="24">
        <f>+Planilla!$N$29</f>
        <v>108.5</v>
      </c>
      <c r="E28" s="24">
        <f>+Planilla!$N$29</f>
        <v>108.5</v>
      </c>
      <c r="F28" s="24">
        <f>+Planilla!$N$29</f>
        <v>108.5</v>
      </c>
      <c r="G28" s="24">
        <f>+Planilla!$N$29</f>
        <v>108.5</v>
      </c>
      <c r="H28" s="24">
        <f>+Planilla!$N$29</f>
        <v>108.5</v>
      </c>
      <c r="I28" s="85">
        <f t="shared" si="3"/>
        <v>651</v>
      </c>
      <c r="J28" s="24">
        <f>+Planilla!$N$29</f>
        <v>108.5</v>
      </c>
      <c r="K28" s="24">
        <f>+Planilla!$N$29</f>
        <v>108.5</v>
      </c>
      <c r="L28" s="24">
        <f>+Planilla!$N$29</f>
        <v>108.5</v>
      </c>
      <c r="M28" s="24">
        <f>+Planilla!$N$29</f>
        <v>108.5</v>
      </c>
      <c r="N28" s="24">
        <f>+Planilla!$N$29</f>
        <v>108.5</v>
      </c>
      <c r="O28" s="24">
        <f>+Planilla!$N$29</f>
        <v>108.5</v>
      </c>
      <c r="P28" s="85">
        <f t="shared" si="5"/>
        <v>651</v>
      </c>
      <c r="Q28" s="82">
        <f t="shared" si="6"/>
        <v>1302</v>
      </c>
    </row>
    <row r="29" spans="1:19" s="16" customFormat="1" hidden="1" outlineLevel="1" x14ac:dyDescent="0.2">
      <c r="A29" s="254"/>
      <c r="B29" s="11" t="s">
        <v>144</v>
      </c>
      <c r="C29" s="24">
        <v>214.09</v>
      </c>
      <c r="D29" s="24">
        <f>40.51+5.27+190.09</f>
        <v>235.87</v>
      </c>
      <c r="E29" s="24">
        <v>45.78</v>
      </c>
      <c r="F29" s="24">
        <v>45.78</v>
      </c>
      <c r="G29" s="24">
        <v>45.78</v>
      </c>
      <c r="H29" s="24">
        <v>45.78</v>
      </c>
      <c r="I29" s="85">
        <f t="shared" si="3"/>
        <v>633.07999999999993</v>
      </c>
      <c r="J29" s="24">
        <v>45.78</v>
      </c>
      <c r="K29" s="24">
        <v>45.78</v>
      </c>
      <c r="L29" s="24">
        <v>45.78</v>
      </c>
      <c r="M29" s="24">
        <v>45.78</v>
      </c>
      <c r="N29" s="24">
        <v>45.78</v>
      </c>
      <c r="O29" s="24">
        <v>45.78</v>
      </c>
      <c r="P29" s="85">
        <f t="shared" si="5"/>
        <v>274.68</v>
      </c>
      <c r="Q29" s="82">
        <f t="shared" si="6"/>
        <v>907.76</v>
      </c>
      <c r="S29" s="16" t="s">
        <v>145</v>
      </c>
    </row>
    <row r="30" spans="1:19" s="16" customFormat="1" hidden="1" outlineLevel="1" x14ac:dyDescent="0.2">
      <c r="A30" s="254"/>
      <c r="B30" s="11" t="s">
        <v>146</v>
      </c>
      <c r="C30" s="24">
        <v>161.18</v>
      </c>
      <c r="D30" s="24">
        <v>161.18</v>
      </c>
      <c r="E30" s="24">
        <f>57.854+7.521</f>
        <v>65.375</v>
      </c>
      <c r="F30" s="24">
        <f t="shared" ref="F30:H30" si="9">57.854+7.521</f>
        <v>65.375</v>
      </c>
      <c r="G30" s="24">
        <f t="shared" si="9"/>
        <v>65.375</v>
      </c>
      <c r="H30" s="24">
        <f t="shared" si="9"/>
        <v>65.375</v>
      </c>
      <c r="I30" s="85">
        <f t="shared" si="3"/>
        <v>583.86</v>
      </c>
      <c r="J30" s="24">
        <f t="shared" ref="J30:O30" si="10">57.854+7.521</f>
        <v>65.375</v>
      </c>
      <c r="K30" s="24">
        <f t="shared" si="10"/>
        <v>65.375</v>
      </c>
      <c r="L30" s="24">
        <f t="shared" si="10"/>
        <v>65.375</v>
      </c>
      <c r="M30" s="24">
        <f t="shared" si="10"/>
        <v>65.375</v>
      </c>
      <c r="N30" s="24">
        <f t="shared" si="10"/>
        <v>65.375</v>
      </c>
      <c r="O30" s="24">
        <f t="shared" si="10"/>
        <v>65.375</v>
      </c>
      <c r="P30" s="85">
        <f t="shared" si="5"/>
        <v>392.25</v>
      </c>
      <c r="Q30" s="82">
        <f t="shared" si="6"/>
        <v>976.11</v>
      </c>
      <c r="S30" s="16" t="s">
        <v>145</v>
      </c>
    </row>
    <row r="31" spans="1:19" s="16" customFormat="1" hidden="1" outlineLevel="1" x14ac:dyDescent="0.2">
      <c r="A31" s="254"/>
      <c r="B31" s="11" t="s">
        <v>296</v>
      </c>
      <c r="C31" s="24">
        <v>70.7</v>
      </c>
      <c r="D31" s="24">
        <v>70.7</v>
      </c>
      <c r="E31" s="24">
        <f>27+3.51</f>
        <v>30.509999999999998</v>
      </c>
      <c r="F31" s="24">
        <f t="shared" ref="F31:H31" si="11">27+3.51</f>
        <v>30.509999999999998</v>
      </c>
      <c r="G31" s="24">
        <f t="shared" si="11"/>
        <v>30.509999999999998</v>
      </c>
      <c r="H31" s="24">
        <f t="shared" si="11"/>
        <v>30.509999999999998</v>
      </c>
      <c r="I31" s="85">
        <f t="shared" si="3"/>
        <v>263.44</v>
      </c>
      <c r="J31" s="24">
        <f t="shared" ref="J31:O31" si="12">27+3.51</f>
        <v>30.509999999999998</v>
      </c>
      <c r="K31" s="24">
        <f t="shared" si="12"/>
        <v>30.509999999999998</v>
      </c>
      <c r="L31" s="24">
        <f t="shared" si="12"/>
        <v>30.509999999999998</v>
      </c>
      <c r="M31" s="24">
        <f t="shared" si="12"/>
        <v>30.509999999999998</v>
      </c>
      <c r="N31" s="24">
        <f t="shared" si="12"/>
        <v>30.509999999999998</v>
      </c>
      <c r="O31" s="24">
        <f t="shared" si="12"/>
        <v>30.509999999999998</v>
      </c>
      <c r="P31" s="85">
        <f t="shared" ref="P31" si="13">SUM(J31:O31)</f>
        <v>183.05999999999997</v>
      </c>
      <c r="Q31" s="82">
        <f t="shared" ref="Q31" si="14">+I31+P31</f>
        <v>446.5</v>
      </c>
    </row>
    <row r="32" spans="1:19" s="16" customFormat="1" hidden="1" outlineLevel="1" x14ac:dyDescent="0.2">
      <c r="A32" s="254"/>
      <c r="B32" s="11" t="s">
        <v>147</v>
      </c>
      <c r="C32" s="24">
        <f>(242.1+233.94+229.85+198.99+196.89+196.89+179.41+179.92+182.13+183.34+198.56)/12</f>
        <v>185.16833333333332</v>
      </c>
      <c r="D32" s="24">
        <f>(242.1+233.94+229.85+198.99+196.89+196.89+179.41+179.92+182.13+183.34+198.56)/12</f>
        <v>185.16833333333332</v>
      </c>
      <c r="E32" s="24">
        <f t="shared" ref="E32:O32" si="15">(242.1+233.94+229.85+198.99+196.89+196.89+179.41+179.92+182.13+183.34+198.56)/12</f>
        <v>185.16833333333332</v>
      </c>
      <c r="F32" s="24">
        <f t="shared" si="15"/>
        <v>185.16833333333332</v>
      </c>
      <c r="G32" s="24">
        <f t="shared" si="15"/>
        <v>185.16833333333332</v>
      </c>
      <c r="H32" s="24">
        <f t="shared" si="15"/>
        <v>185.16833333333332</v>
      </c>
      <c r="I32" s="85">
        <f t="shared" si="3"/>
        <v>1111.01</v>
      </c>
      <c r="J32" s="24">
        <f t="shared" si="15"/>
        <v>185.16833333333332</v>
      </c>
      <c r="K32" s="24">
        <f t="shared" si="15"/>
        <v>185.16833333333332</v>
      </c>
      <c r="L32" s="24">
        <f t="shared" si="15"/>
        <v>185.16833333333332</v>
      </c>
      <c r="M32" s="24">
        <f t="shared" si="15"/>
        <v>185.16833333333332</v>
      </c>
      <c r="N32" s="24">
        <f t="shared" si="15"/>
        <v>185.16833333333332</v>
      </c>
      <c r="O32" s="24">
        <f t="shared" si="15"/>
        <v>185.16833333333332</v>
      </c>
      <c r="P32" s="85">
        <f t="shared" si="5"/>
        <v>1111.01</v>
      </c>
      <c r="Q32" s="82">
        <f t="shared" si="6"/>
        <v>2222.02</v>
      </c>
    </row>
    <row r="33" spans="1:17" s="16" customFormat="1" hidden="1" outlineLevel="1" x14ac:dyDescent="0.2">
      <c r="A33" s="254"/>
      <c r="B33" s="11" t="s">
        <v>148</v>
      </c>
      <c r="C33" s="24">
        <f>+(78+69+64.5+72+70+72+70+108+15+21+20+16.7)/12</f>
        <v>56.35</v>
      </c>
      <c r="D33" s="24">
        <f t="shared" ref="D33:H33" si="16">+(78+69+64.5+72+70+72+70+108+15+21+20+16.7)/12</f>
        <v>56.35</v>
      </c>
      <c r="E33" s="24">
        <f t="shared" si="16"/>
        <v>56.35</v>
      </c>
      <c r="F33" s="24">
        <f t="shared" si="16"/>
        <v>56.35</v>
      </c>
      <c r="G33" s="24">
        <f t="shared" si="16"/>
        <v>56.35</v>
      </c>
      <c r="H33" s="24">
        <f t="shared" si="16"/>
        <v>56.35</v>
      </c>
      <c r="I33" s="85">
        <f t="shared" si="3"/>
        <v>338.1</v>
      </c>
      <c r="J33" s="24">
        <f>+(78+69+64.5+72+70+72+70+108+15+21+20+16.7)/12</f>
        <v>56.35</v>
      </c>
      <c r="K33" s="24">
        <f t="shared" ref="K33:O33" si="17">+(78+69+64.5+72+70+72+70+108+15+21+20+16.7)/12</f>
        <v>56.35</v>
      </c>
      <c r="L33" s="24">
        <f t="shared" si="17"/>
        <v>56.35</v>
      </c>
      <c r="M33" s="24">
        <f t="shared" si="17"/>
        <v>56.35</v>
      </c>
      <c r="N33" s="24">
        <f t="shared" si="17"/>
        <v>56.35</v>
      </c>
      <c r="O33" s="24">
        <f t="shared" si="17"/>
        <v>56.35</v>
      </c>
      <c r="P33" s="85">
        <f t="shared" si="5"/>
        <v>338.1</v>
      </c>
      <c r="Q33" s="82">
        <f t="shared" si="6"/>
        <v>676.2</v>
      </c>
    </row>
    <row r="34" spans="1:17" s="16" customFormat="1" hidden="1" outlineLevel="1" x14ac:dyDescent="0.2">
      <c r="A34" s="254"/>
      <c r="B34" s="11" t="s">
        <v>134</v>
      </c>
      <c r="C34" s="24">
        <f>+(18+28.5+84+16+255.57+5.71+6.19)/12</f>
        <v>34.497499999999995</v>
      </c>
      <c r="D34" s="24">
        <f t="shared" ref="D34:H34" si="18">+(18+28.5+84+16+255.57+5.71+6.19)/12</f>
        <v>34.497499999999995</v>
      </c>
      <c r="E34" s="24">
        <f t="shared" si="18"/>
        <v>34.497499999999995</v>
      </c>
      <c r="F34" s="24">
        <f t="shared" si="18"/>
        <v>34.497499999999995</v>
      </c>
      <c r="G34" s="24">
        <f t="shared" si="18"/>
        <v>34.497499999999995</v>
      </c>
      <c r="H34" s="24">
        <f t="shared" si="18"/>
        <v>34.497499999999995</v>
      </c>
      <c r="I34" s="85">
        <f t="shared" si="3"/>
        <v>206.98499999999999</v>
      </c>
      <c r="J34" s="24">
        <f>+(18+28.5+84+16+255.57+5.71+6.19)/12</f>
        <v>34.497499999999995</v>
      </c>
      <c r="K34" s="24">
        <f t="shared" ref="K34:O34" si="19">+(18+28.5+84+16+255.57+5.71+6.19)/12</f>
        <v>34.497499999999995</v>
      </c>
      <c r="L34" s="24">
        <f t="shared" si="19"/>
        <v>34.497499999999995</v>
      </c>
      <c r="M34" s="24">
        <f t="shared" si="19"/>
        <v>34.497499999999995</v>
      </c>
      <c r="N34" s="24">
        <f t="shared" si="19"/>
        <v>34.497499999999995</v>
      </c>
      <c r="O34" s="24">
        <f t="shared" si="19"/>
        <v>34.497499999999995</v>
      </c>
      <c r="P34" s="85">
        <f t="shared" si="5"/>
        <v>206.98499999999999</v>
      </c>
      <c r="Q34" s="82">
        <f t="shared" si="6"/>
        <v>413.96999999999997</v>
      </c>
    </row>
    <row r="35" spans="1:17" s="16" customFormat="1" hidden="1" outlineLevel="1" x14ac:dyDescent="0.2">
      <c r="A35" s="254"/>
      <c r="B35" s="11" t="s">
        <v>135</v>
      </c>
      <c r="C35" s="24">
        <f>+(12.68+18+11+19+5.29+46+5.13)/12</f>
        <v>9.7583333333333329</v>
      </c>
      <c r="D35" s="24">
        <f t="shared" ref="D35:H35" si="20">+(12.68+18+11+19+5.29+46+5.13)/12</f>
        <v>9.7583333333333329</v>
      </c>
      <c r="E35" s="24">
        <f t="shared" si="20"/>
        <v>9.7583333333333329</v>
      </c>
      <c r="F35" s="24">
        <f t="shared" si="20"/>
        <v>9.7583333333333329</v>
      </c>
      <c r="G35" s="24">
        <f t="shared" si="20"/>
        <v>9.7583333333333329</v>
      </c>
      <c r="H35" s="24">
        <f t="shared" si="20"/>
        <v>9.7583333333333329</v>
      </c>
      <c r="I35" s="85">
        <f t="shared" si="3"/>
        <v>58.55</v>
      </c>
      <c r="J35" s="24">
        <f>+(12.68+18+11+19+5.29+46+5.13)/12</f>
        <v>9.7583333333333329</v>
      </c>
      <c r="K35" s="24">
        <f t="shared" ref="K35:O35" si="21">+(12.68+18+11+19+5.29+46+5.13)/12</f>
        <v>9.7583333333333329</v>
      </c>
      <c r="L35" s="24">
        <f t="shared" si="21"/>
        <v>9.7583333333333329</v>
      </c>
      <c r="M35" s="24">
        <f t="shared" si="21"/>
        <v>9.7583333333333329</v>
      </c>
      <c r="N35" s="24">
        <f t="shared" si="21"/>
        <v>9.7583333333333329</v>
      </c>
      <c r="O35" s="24">
        <f t="shared" si="21"/>
        <v>9.7583333333333329</v>
      </c>
      <c r="P35" s="85">
        <f t="shared" si="5"/>
        <v>58.55</v>
      </c>
      <c r="Q35" s="82">
        <f t="shared" si="6"/>
        <v>117.1</v>
      </c>
    </row>
    <row r="36" spans="1:17" s="16" customFormat="1" hidden="1" outlineLevel="1" x14ac:dyDescent="0.2">
      <c r="A36" s="254"/>
      <c r="B36" s="11" t="s">
        <v>228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85">
        <f t="shared" si="3"/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85">
        <f t="shared" si="5"/>
        <v>0</v>
      </c>
      <c r="Q36" s="82">
        <f t="shared" si="6"/>
        <v>0</v>
      </c>
    </row>
    <row r="37" spans="1:17" s="16" customFormat="1" hidden="1" outlineLevel="1" x14ac:dyDescent="0.2">
      <c r="A37" s="254"/>
      <c r="B37" s="11" t="s">
        <v>136</v>
      </c>
      <c r="C37" s="24">
        <f>6085.75/12</f>
        <v>507.14583333333331</v>
      </c>
      <c r="D37" s="24">
        <f t="shared" ref="D37:O37" si="22">6085.75/12</f>
        <v>507.14583333333331</v>
      </c>
      <c r="E37" s="24">
        <f t="shared" si="22"/>
        <v>507.14583333333331</v>
      </c>
      <c r="F37" s="24">
        <f t="shared" si="22"/>
        <v>507.14583333333331</v>
      </c>
      <c r="G37" s="24">
        <f t="shared" si="22"/>
        <v>507.14583333333331</v>
      </c>
      <c r="H37" s="24">
        <f t="shared" si="22"/>
        <v>507.14583333333331</v>
      </c>
      <c r="I37" s="85">
        <f t="shared" si="3"/>
        <v>3042.875</v>
      </c>
      <c r="J37" s="24">
        <f t="shared" si="22"/>
        <v>507.14583333333331</v>
      </c>
      <c r="K37" s="24">
        <f t="shared" si="22"/>
        <v>507.14583333333331</v>
      </c>
      <c r="L37" s="24">
        <f t="shared" si="22"/>
        <v>507.14583333333331</v>
      </c>
      <c r="M37" s="24">
        <f t="shared" si="22"/>
        <v>507.14583333333331</v>
      </c>
      <c r="N37" s="24">
        <f t="shared" si="22"/>
        <v>507.14583333333331</v>
      </c>
      <c r="O37" s="24">
        <f t="shared" si="22"/>
        <v>507.14583333333331</v>
      </c>
      <c r="P37" s="85">
        <f t="shared" si="5"/>
        <v>3042.875</v>
      </c>
      <c r="Q37" s="82">
        <f t="shared" si="6"/>
        <v>6085.75</v>
      </c>
    </row>
    <row r="38" spans="1:17" s="16" customFormat="1" hidden="1" outlineLevel="1" x14ac:dyDescent="0.2">
      <c r="A38" s="254"/>
      <c r="B38" s="11" t="s">
        <v>227</v>
      </c>
      <c r="C38" s="24">
        <f>107.28/12</f>
        <v>8.94</v>
      </c>
      <c r="D38" s="24">
        <f t="shared" ref="D38:H38" si="23">107.28/12</f>
        <v>8.94</v>
      </c>
      <c r="E38" s="24">
        <f t="shared" si="23"/>
        <v>8.94</v>
      </c>
      <c r="F38" s="24">
        <f t="shared" si="23"/>
        <v>8.94</v>
      </c>
      <c r="G38" s="24">
        <f t="shared" si="23"/>
        <v>8.94</v>
      </c>
      <c r="H38" s="24">
        <f t="shared" si="23"/>
        <v>8.94</v>
      </c>
      <c r="I38" s="85">
        <f t="shared" si="3"/>
        <v>53.639999999999993</v>
      </c>
      <c r="J38" s="24">
        <f>107.28/12</f>
        <v>8.94</v>
      </c>
      <c r="K38" s="24">
        <f t="shared" ref="K38:O38" si="24">107.28/12</f>
        <v>8.94</v>
      </c>
      <c r="L38" s="24">
        <f t="shared" si="24"/>
        <v>8.94</v>
      </c>
      <c r="M38" s="24">
        <f t="shared" si="24"/>
        <v>8.94</v>
      </c>
      <c r="N38" s="24">
        <f t="shared" si="24"/>
        <v>8.94</v>
      </c>
      <c r="O38" s="24">
        <f t="shared" si="24"/>
        <v>8.94</v>
      </c>
      <c r="P38" s="85">
        <f t="shared" si="5"/>
        <v>53.639999999999993</v>
      </c>
      <c r="Q38" s="82">
        <f t="shared" si="6"/>
        <v>107.27999999999999</v>
      </c>
    </row>
    <row r="39" spans="1:17" s="16" customFormat="1" hidden="1" outlineLevel="1" x14ac:dyDescent="0.2">
      <c r="A39" s="254"/>
      <c r="B39" s="11" t="s">
        <v>150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100</v>
      </c>
      <c r="I39" s="85">
        <f t="shared" si="3"/>
        <v>100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100</v>
      </c>
      <c r="P39" s="85">
        <f t="shared" si="5"/>
        <v>100</v>
      </c>
      <c r="Q39" s="82">
        <f t="shared" si="6"/>
        <v>200</v>
      </c>
    </row>
    <row r="40" spans="1:17" s="16" customFormat="1" hidden="1" outlineLevel="1" x14ac:dyDescent="0.2">
      <c r="A40" s="254"/>
      <c r="B40" s="11" t="s">
        <v>151</v>
      </c>
      <c r="C40" s="24">
        <f>572.87/12</f>
        <v>47.739166666666669</v>
      </c>
      <c r="D40" s="24">
        <f t="shared" ref="D40:H40" si="25">572.87/12</f>
        <v>47.739166666666669</v>
      </c>
      <c r="E40" s="24">
        <f t="shared" si="25"/>
        <v>47.739166666666669</v>
      </c>
      <c r="F40" s="24">
        <f t="shared" si="25"/>
        <v>47.739166666666669</v>
      </c>
      <c r="G40" s="24">
        <f t="shared" si="25"/>
        <v>47.739166666666669</v>
      </c>
      <c r="H40" s="24">
        <f t="shared" si="25"/>
        <v>47.739166666666669</v>
      </c>
      <c r="I40" s="85">
        <f t="shared" si="3"/>
        <v>286.435</v>
      </c>
      <c r="J40" s="24">
        <f>572.87/12</f>
        <v>47.739166666666669</v>
      </c>
      <c r="K40" s="24">
        <f t="shared" ref="K40:O40" si="26">572.87/12</f>
        <v>47.739166666666669</v>
      </c>
      <c r="L40" s="24">
        <f t="shared" si="26"/>
        <v>47.739166666666669</v>
      </c>
      <c r="M40" s="24">
        <f t="shared" si="26"/>
        <v>47.739166666666669</v>
      </c>
      <c r="N40" s="24">
        <f t="shared" si="26"/>
        <v>47.739166666666669</v>
      </c>
      <c r="O40" s="24">
        <f t="shared" si="26"/>
        <v>47.739166666666669</v>
      </c>
      <c r="P40" s="85">
        <f t="shared" si="5"/>
        <v>286.435</v>
      </c>
      <c r="Q40" s="82">
        <f t="shared" si="6"/>
        <v>572.87</v>
      </c>
    </row>
    <row r="41" spans="1:17" s="16" customFormat="1" hidden="1" outlineLevel="1" x14ac:dyDescent="0.2">
      <c r="A41" s="254"/>
      <c r="B41" s="11" t="s">
        <v>152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40</v>
      </c>
      <c r="I41" s="85">
        <f t="shared" si="3"/>
        <v>40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40</v>
      </c>
      <c r="P41" s="85">
        <f t="shared" si="5"/>
        <v>40</v>
      </c>
      <c r="Q41" s="82">
        <f t="shared" si="6"/>
        <v>80</v>
      </c>
    </row>
    <row r="42" spans="1:17" s="16" customFormat="1" hidden="1" outlineLevel="1" x14ac:dyDescent="0.2">
      <c r="A42" s="254"/>
      <c r="B42" s="11" t="s">
        <v>153</v>
      </c>
      <c r="C42" s="24">
        <f>1142.05/12</f>
        <v>95.170833333333334</v>
      </c>
      <c r="D42" s="24">
        <f t="shared" ref="D42:H42" si="27">1142.05/12</f>
        <v>95.170833333333334</v>
      </c>
      <c r="E42" s="24">
        <f t="shared" si="27"/>
        <v>95.170833333333334</v>
      </c>
      <c r="F42" s="24">
        <f t="shared" si="27"/>
        <v>95.170833333333334</v>
      </c>
      <c r="G42" s="24">
        <f t="shared" si="27"/>
        <v>95.170833333333334</v>
      </c>
      <c r="H42" s="24">
        <f t="shared" si="27"/>
        <v>95.170833333333334</v>
      </c>
      <c r="I42" s="85">
        <f t="shared" si="3"/>
        <v>571.02499999999998</v>
      </c>
      <c r="J42" s="24">
        <f>1142.05/12</f>
        <v>95.170833333333334</v>
      </c>
      <c r="K42" s="24">
        <f t="shared" ref="K42:O42" si="28">1142.05/12</f>
        <v>95.170833333333334</v>
      </c>
      <c r="L42" s="24">
        <f t="shared" si="28"/>
        <v>95.170833333333334</v>
      </c>
      <c r="M42" s="24">
        <f t="shared" si="28"/>
        <v>95.170833333333334</v>
      </c>
      <c r="N42" s="24">
        <f t="shared" si="28"/>
        <v>95.170833333333334</v>
      </c>
      <c r="O42" s="24">
        <f t="shared" si="28"/>
        <v>95.170833333333334</v>
      </c>
      <c r="P42" s="85">
        <f t="shared" si="5"/>
        <v>571.02499999999998</v>
      </c>
      <c r="Q42" s="82">
        <f t="shared" si="6"/>
        <v>1142.05</v>
      </c>
    </row>
    <row r="43" spans="1:17" s="16" customFormat="1" hidden="1" outlineLevel="1" x14ac:dyDescent="0.2">
      <c r="A43" s="254"/>
      <c r="B43" s="11" t="s">
        <v>154</v>
      </c>
      <c r="C43" s="24">
        <v>0</v>
      </c>
      <c r="D43" s="24">
        <v>315</v>
      </c>
      <c r="E43" s="24">
        <v>315</v>
      </c>
      <c r="F43" s="24">
        <v>315</v>
      </c>
      <c r="G43" s="24">
        <v>0</v>
      </c>
      <c r="H43" s="24">
        <v>0</v>
      </c>
      <c r="I43" s="85">
        <f t="shared" si="3"/>
        <v>945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85">
        <f t="shared" si="5"/>
        <v>0</v>
      </c>
      <c r="Q43" s="82">
        <f t="shared" si="6"/>
        <v>945</v>
      </c>
    </row>
    <row r="44" spans="1:17" s="16" customFormat="1" hidden="1" outlineLevel="1" x14ac:dyDescent="0.2">
      <c r="A44" s="254"/>
      <c r="B44" s="11" t="s">
        <v>155</v>
      </c>
      <c r="C44" s="24">
        <f>2750.2/12</f>
        <v>229.18333333333331</v>
      </c>
      <c r="D44" s="24">
        <f t="shared" ref="D44:H44" si="29">2750.2/12</f>
        <v>229.18333333333331</v>
      </c>
      <c r="E44" s="24">
        <f t="shared" si="29"/>
        <v>229.18333333333331</v>
      </c>
      <c r="F44" s="24">
        <f t="shared" si="29"/>
        <v>229.18333333333331</v>
      </c>
      <c r="G44" s="24">
        <f t="shared" si="29"/>
        <v>229.18333333333331</v>
      </c>
      <c r="H44" s="24">
        <f t="shared" si="29"/>
        <v>229.18333333333331</v>
      </c>
      <c r="I44" s="85">
        <f t="shared" si="3"/>
        <v>1375.1</v>
      </c>
      <c r="J44" s="24">
        <f>2750.2/12</f>
        <v>229.18333333333331</v>
      </c>
      <c r="K44" s="24">
        <f t="shared" ref="K44:O44" si="30">2750.2/12</f>
        <v>229.18333333333331</v>
      </c>
      <c r="L44" s="24">
        <f t="shared" si="30"/>
        <v>229.18333333333331</v>
      </c>
      <c r="M44" s="24">
        <f t="shared" si="30"/>
        <v>229.18333333333331</v>
      </c>
      <c r="N44" s="24">
        <f t="shared" si="30"/>
        <v>229.18333333333331</v>
      </c>
      <c r="O44" s="24">
        <f t="shared" si="30"/>
        <v>229.18333333333331</v>
      </c>
      <c r="P44" s="85">
        <f t="shared" si="5"/>
        <v>1375.1</v>
      </c>
      <c r="Q44" s="82">
        <f t="shared" si="6"/>
        <v>2750.2</v>
      </c>
    </row>
    <row r="45" spans="1:17" s="16" customFormat="1" hidden="1" outlineLevel="1" x14ac:dyDescent="0.2">
      <c r="A45" s="254"/>
      <c r="B45" s="11" t="s">
        <v>156</v>
      </c>
      <c r="C45" s="24">
        <v>448.58333333333331</v>
      </c>
      <c r="D45" s="24">
        <v>448.58333333333331</v>
      </c>
      <c r="E45" s="24">
        <v>448.58333333333331</v>
      </c>
      <c r="F45" s="24">
        <v>448.58333333333331</v>
      </c>
      <c r="G45" s="24">
        <v>448.58333333333331</v>
      </c>
      <c r="H45" s="24">
        <v>448.58333333333331</v>
      </c>
      <c r="I45" s="85">
        <f t="shared" si="3"/>
        <v>2691.5</v>
      </c>
      <c r="J45" s="24">
        <v>448.58333333333331</v>
      </c>
      <c r="K45" s="24">
        <v>448.58333333333331</v>
      </c>
      <c r="L45" s="24">
        <v>448.58333333333331</v>
      </c>
      <c r="M45" s="24">
        <v>448.58333333333331</v>
      </c>
      <c r="N45" s="24">
        <v>448.58333333333331</v>
      </c>
      <c r="O45" s="24">
        <v>448.58333333333331</v>
      </c>
      <c r="P45" s="85">
        <f t="shared" si="5"/>
        <v>2691.5</v>
      </c>
      <c r="Q45" s="82">
        <f t="shared" si="6"/>
        <v>5383</v>
      </c>
    </row>
    <row r="46" spans="1:17" s="16" customFormat="1" hidden="1" outlineLevel="1" x14ac:dyDescent="0.2">
      <c r="A46" s="254"/>
      <c r="B46" s="11" t="s">
        <v>157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85">
        <f t="shared" si="3"/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85">
        <f t="shared" si="5"/>
        <v>0</v>
      </c>
      <c r="Q46" s="82">
        <f t="shared" si="6"/>
        <v>0</v>
      </c>
    </row>
    <row r="47" spans="1:17" s="16" customFormat="1" hidden="1" outlineLevel="1" x14ac:dyDescent="0.2">
      <c r="A47" s="254"/>
      <c r="B47" s="11" t="s">
        <v>158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85">
        <f t="shared" si="3"/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85">
        <f t="shared" si="5"/>
        <v>0</v>
      </c>
      <c r="Q47" s="82">
        <f t="shared" si="6"/>
        <v>0</v>
      </c>
    </row>
    <row r="48" spans="1:17" s="16" customFormat="1" hidden="1" outlineLevel="1" x14ac:dyDescent="0.2">
      <c r="A48" s="254"/>
      <c r="B48" s="11" t="s">
        <v>159</v>
      </c>
      <c r="C48" s="24">
        <v>69.14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85">
        <f t="shared" si="3"/>
        <v>69.14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85">
        <f t="shared" si="5"/>
        <v>0</v>
      </c>
      <c r="Q48" s="82">
        <f t="shared" si="6"/>
        <v>69.14</v>
      </c>
    </row>
    <row r="49" spans="1:22" s="16" customFormat="1" hidden="1" outlineLevel="1" x14ac:dyDescent="0.2">
      <c r="A49" s="254"/>
      <c r="B49" s="11" t="s">
        <v>160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200</v>
      </c>
      <c r="I49" s="85">
        <f t="shared" si="3"/>
        <v>200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200</v>
      </c>
      <c r="P49" s="85">
        <f t="shared" si="5"/>
        <v>200</v>
      </c>
      <c r="Q49" s="82">
        <f t="shared" si="6"/>
        <v>400</v>
      </c>
    </row>
    <row r="50" spans="1:22" s="16" customFormat="1" hidden="1" outlineLevel="1" x14ac:dyDescent="0.2">
      <c r="A50" s="254"/>
      <c r="B50" s="11" t="s">
        <v>161</v>
      </c>
      <c r="C50" s="24">
        <f>1161.96/12</f>
        <v>96.83</v>
      </c>
      <c r="D50" s="24">
        <f t="shared" ref="D50:H50" si="31">1161.96/12</f>
        <v>96.83</v>
      </c>
      <c r="E50" s="24">
        <f t="shared" si="31"/>
        <v>96.83</v>
      </c>
      <c r="F50" s="24">
        <f t="shared" si="31"/>
        <v>96.83</v>
      </c>
      <c r="G50" s="24">
        <f t="shared" si="31"/>
        <v>96.83</v>
      </c>
      <c r="H50" s="24">
        <f t="shared" si="31"/>
        <v>96.83</v>
      </c>
      <c r="I50" s="85">
        <f t="shared" si="3"/>
        <v>580.98</v>
      </c>
      <c r="J50" s="24">
        <f>1161.96/12</f>
        <v>96.83</v>
      </c>
      <c r="K50" s="24">
        <f t="shared" ref="K50:O50" si="32">1161.96/12</f>
        <v>96.83</v>
      </c>
      <c r="L50" s="24">
        <f t="shared" si="32"/>
        <v>96.83</v>
      </c>
      <c r="M50" s="24">
        <f t="shared" si="32"/>
        <v>96.83</v>
      </c>
      <c r="N50" s="24">
        <f t="shared" si="32"/>
        <v>96.83</v>
      </c>
      <c r="O50" s="24">
        <f t="shared" si="32"/>
        <v>96.83</v>
      </c>
      <c r="P50" s="85">
        <f t="shared" si="5"/>
        <v>580.98</v>
      </c>
      <c r="Q50" s="82">
        <f t="shared" si="6"/>
        <v>1161.96</v>
      </c>
    </row>
    <row r="51" spans="1:22" s="16" customFormat="1" hidden="1" outlineLevel="1" x14ac:dyDescent="0.2">
      <c r="A51" s="254"/>
      <c r="B51" s="11" t="s">
        <v>162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85">
        <f t="shared" si="3"/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85">
        <f t="shared" si="5"/>
        <v>0</v>
      </c>
      <c r="Q51" s="82">
        <f t="shared" si="6"/>
        <v>0</v>
      </c>
    </row>
    <row r="52" spans="1:22" s="16" customFormat="1" hidden="1" outlineLevel="1" x14ac:dyDescent="0.2">
      <c r="A52" s="254"/>
      <c r="B52" s="90" t="s">
        <v>163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85">
        <f t="shared" si="3"/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85">
        <f t="shared" si="5"/>
        <v>0</v>
      </c>
      <c r="Q52" s="82">
        <f t="shared" si="6"/>
        <v>0</v>
      </c>
    </row>
    <row r="53" spans="1:22" s="16" customFormat="1" hidden="1" outlineLevel="1" x14ac:dyDescent="0.2">
      <c r="A53" s="254"/>
      <c r="B53" s="90" t="s">
        <v>164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85">
        <f t="shared" si="3"/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85">
        <f t="shared" si="5"/>
        <v>0</v>
      </c>
      <c r="Q53" s="82">
        <f t="shared" si="6"/>
        <v>0</v>
      </c>
      <c r="S53" s="16" t="s">
        <v>145</v>
      </c>
    </row>
    <row r="54" spans="1:22" s="16" customFormat="1" hidden="1" outlineLevel="1" x14ac:dyDescent="0.2">
      <c r="A54" s="91"/>
      <c r="B54" s="90"/>
      <c r="C54" s="24"/>
      <c r="D54" s="24"/>
      <c r="E54" s="24"/>
      <c r="F54" s="24"/>
      <c r="G54" s="24"/>
      <c r="H54" s="24"/>
      <c r="I54" s="85">
        <f t="shared" si="3"/>
        <v>0</v>
      </c>
      <c r="J54" s="24"/>
      <c r="K54" s="24"/>
      <c r="L54" s="24"/>
      <c r="M54" s="24"/>
      <c r="N54" s="24"/>
      <c r="O54" s="24"/>
      <c r="P54" s="85">
        <f t="shared" si="5"/>
        <v>0</v>
      </c>
      <c r="Q54" s="82">
        <f t="shared" si="6"/>
        <v>0</v>
      </c>
    </row>
    <row r="55" spans="1:22" s="86" customFormat="1" collapsed="1" x14ac:dyDescent="0.25">
      <c r="A55" s="260" t="s">
        <v>165</v>
      </c>
      <c r="B55" s="261"/>
      <c r="C55" s="85">
        <f t="shared" ref="C55:H55" si="33">SUM(C23:C54)</f>
        <v>5503.7666666666655</v>
      </c>
      <c r="D55" s="85">
        <f t="shared" si="33"/>
        <v>5771.4066666666649</v>
      </c>
      <c r="E55" s="85">
        <f t="shared" si="33"/>
        <v>5655.3216666666658</v>
      </c>
      <c r="F55" s="85">
        <f t="shared" si="33"/>
        <v>4539.5316666666668</v>
      </c>
      <c r="G55" s="85">
        <f t="shared" si="33"/>
        <v>4224.5316666666668</v>
      </c>
      <c r="H55" s="85">
        <f t="shared" si="33"/>
        <v>4564.5316666666668</v>
      </c>
      <c r="I55" s="85">
        <f t="shared" si="3"/>
        <v>30259.089999999993</v>
      </c>
      <c r="J55" s="85">
        <f t="shared" ref="J55:O55" si="34">SUM(J23:J53)</f>
        <v>4224.5316666666668</v>
      </c>
      <c r="K55" s="85">
        <f t="shared" si="34"/>
        <v>4224.5316666666668</v>
      </c>
      <c r="L55" s="85">
        <f t="shared" si="34"/>
        <v>4224.5316666666668</v>
      </c>
      <c r="M55" s="85">
        <f t="shared" si="34"/>
        <v>4224.5316666666668</v>
      </c>
      <c r="N55" s="85">
        <f t="shared" si="34"/>
        <v>4556.0316666666668</v>
      </c>
      <c r="O55" s="85">
        <f t="shared" si="34"/>
        <v>5112.541666666667</v>
      </c>
      <c r="P55" s="85">
        <f t="shared" si="5"/>
        <v>26566.7</v>
      </c>
      <c r="Q55" s="82">
        <f t="shared" si="6"/>
        <v>56825.789999999994</v>
      </c>
    </row>
    <row r="56" spans="1:22" s="16" customFormat="1" hidden="1" outlineLevel="1" x14ac:dyDescent="0.2">
      <c r="A56" s="254" t="s">
        <v>166</v>
      </c>
      <c r="B56" s="92" t="s">
        <v>128</v>
      </c>
      <c r="C56" s="87">
        <f>+Planilla!$G$27</f>
        <v>450</v>
      </c>
      <c r="D56" s="87">
        <f>+Planilla!$G$27</f>
        <v>450</v>
      </c>
      <c r="E56" s="87">
        <f>+Planilla!$G$27</f>
        <v>450</v>
      </c>
      <c r="F56" s="87">
        <f>+Planilla!$G$27</f>
        <v>450</v>
      </c>
      <c r="G56" s="87">
        <f>+Planilla!$G$27</f>
        <v>450</v>
      </c>
      <c r="H56" s="87">
        <f>+Planilla!$G$27</f>
        <v>450</v>
      </c>
      <c r="I56" s="85">
        <f t="shared" si="3"/>
        <v>2700</v>
      </c>
      <c r="J56" s="87">
        <f>+Planilla!$G$27</f>
        <v>450</v>
      </c>
      <c r="K56" s="87">
        <f>+Planilla!$G$27</f>
        <v>450</v>
      </c>
      <c r="L56" s="87">
        <f>+Planilla!$G$27</f>
        <v>450</v>
      </c>
      <c r="M56" s="87">
        <f>+Planilla!$G$27</f>
        <v>450</v>
      </c>
      <c r="N56" s="87">
        <f>+Planilla!$G$27</f>
        <v>450</v>
      </c>
      <c r="O56" s="87">
        <f>+Planilla!$G$27</f>
        <v>450</v>
      </c>
      <c r="P56" s="85">
        <f t="shared" si="5"/>
        <v>2700</v>
      </c>
      <c r="Q56" s="82">
        <f t="shared" si="6"/>
        <v>5400</v>
      </c>
      <c r="U56" s="16">
        <f>450-45</f>
        <v>405</v>
      </c>
      <c r="V56" s="16">
        <v>450</v>
      </c>
    </row>
    <row r="57" spans="1:22" s="6" customFormat="1" hidden="1" outlineLevel="1" x14ac:dyDescent="0.2">
      <c r="A57" s="254"/>
      <c r="B57" s="11" t="s">
        <v>129</v>
      </c>
      <c r="C57" s="88">
        <v>0</v>
      </c>
      <c r="D57" s="88">
        <v>0</v>
      </c>
      <c r="E57" s="88">
        <v>0</v>
      </c>
      <c r="F57" s="88">
        <v>0</v>
      </c>
      <c r="G57" s="88">
        <v>0</v>
      </c>
      <c r="H57" s="88">
        <v>0</v>
      </c>
      <c r="I57" s="85">
        <f t="shared" si="3"/>
        <v>0</v>
      </c>
      <c r="J57" s="88">
        <v>0</v>
      </c>
      <c r="K57" s="88">
        <v>0</v>
      </c>
      <c r="L57" s="88">
        <v>0</v>
      </c>
      <c r="M57" s="88">
        <v>0</v>
      </c>
      <c r="N57" s="88">
        <f>+N56*30%</f>
        <v>135</v>
      </c>
      <c r="O57" s="88">
        <f>+O56/30*10</f>
        <v>150</v>
      </c>
      <c r="P57" s="85">
        <f t="shared" si="5"/>
        <v>285</v>
      </c>
      <c r="Q57" s="82">
        <f t="shared" si="6"/>
        <v>285</v>
      </c>
      <c r="U57" s="6">
        <f>U56/2</f>
        <v>202.5</v>
      </c>
      <c r="V57" s="6">
        <v>202.5</v>
      </c>
    </row>
    <row r="58" spans="1:22" s="16" customFormat="1" hidden="1" outlineLevel="1" x14ac:dyDescent="0.2">
      <c r="A58" s="254"/>
      <c r="B58" s="90" t="s">
        <v>131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85">
        <f t="shared" si="3"/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85">
        <f t="shared" si="5"/>
        <v>0</v>
      </c>
      <c r="Q58" s="82">
        <f t="shared" si="6"/>
        <v>0</v>
      </c>
      <c r="V58" s="16">
        <f>+V56-V57</f>
        <v>247.5</v>
      </c>
    </row>
    <row r="59" spans="1:22" s="16" customFormat="1" hidden="1" outlineLevel="1" x14ac:dyDescent="0.2">
      <c r="A59" s="254"/>
      <c r="B59" s="90" t="s">
        <v>143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85">
        <f t="shared" si="3"/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85">
        <f t="shared" si="5"/>
        <v>0</v>
      </c>
      <c r="Q59" s="82">
        <f t="shared" si="6"/>
        <v>0</v>
      </c>
    </row>
    <row r="60" spans="1:22" s="16" customFormat="1" hidden="1" outlineLevel="1" x14ac:dyDescent="0.2">
      <c r="A60" s="254"/>
      <c r="B60" s="90" t="s">
        <v>132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85">
        <f t="shared" si="3"/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85">
        <f t="shared" si="5"/>
        <v>0</v>
      </c>
      <c r="Q60" s="82">
        <f t="shared" si="6"/>
        <v>0</v>
      </c>
    </row>
    <row r="61" spans="1:22" s="16" customFormat="1" hidden="1" outlineLevel="1" x14ac:dyDescent="0.2">
      <c r="A61" s="254"/>
      <c r="B61" s="90" t="s">
        <v>133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85">
        <f t="shared" si="3"/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85">
        <f t="shared" si="5"/>
        <v>0</v>
      </c>
      <c r="Q61" s="82">
        <f t="shared" si="6"/>
        <v>0</v>
      </c>
    </row>
    <row r="62" spans="1:22" s="16" customFormat="1" hidden="1" outlineLevel="1" x14ac:dyDescent="0.2">
      <c r="A62" s="254"/>
      <c r="B62" s="90" t="s">
        <v>167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85">
        <f t="shared" si="3"/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85">
        <f t="shared" si="5"/>
        <v>0</v>
      </c>
      <c r="Q62" s="82">
        <f t="shared" si="6"/>
        <v>0</v>
      </c>
    </row>
    <row r="63" spans="1:22" s="16" customFormat="1" hidden="1" outlineLevel="1" x14ac:dyDescent="0.2">
      <c r="A63" s="254"/>
      <c r="B63" s="90" t="s">
        <v>135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85">
        <f t="shared" si="3"/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85">
        <f t="shared" si="5"/>
        <v>0</v>
      </c>
      <c r="Q63" s="82">
        <f t="shared" si="6"/>
        <v>0</v>
      </c>
    </row>
    <row r="64" spans="1:22" s="16" customFormat="1" hidden="1" outlineLevel="1" x14ac:dyDescent="0.2">
      <c r="A64" s="254"/>
      <c r="B64" s="90" t="s">
        <v>149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85">
        <f t="shared" si="3"/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85">
        <f t="shared" si="5"/>
        <v>0</v>
      </c>
      <c r="Q64" s="82">
        <f t="shared" si="6"/>
        <v>0</v>
      </c>
    </row>
    <row r="65" spans="1:17" s="16" customFormat="1" hidden="1" outlineLevel="1" x14ac:dyDescent="0.2">
      <c r="A65" s="254"/>
      <c r="B65" s="90" t="s">
        <v>136</v>
      </c>
      <c r="C65" s="24">
        <f>2914.3/12</f>
        <v>242.85833333333335</v>
      </c>
      <c r="D65" s="24">
        <f t="shared" ref="D65:H65" si="35">2914.3/12</f>
        <v>242.85833333333335</v>
      </c>
      <c r="E65" s="24">
        <f t="shared" si="35"/>
        <v>242.85833333333335</v>
      </c>
      <c r="F65" s="24">
        <f t="shared" si="35"/>
        <v>242.85833333333335</v>
      </c>
      <c r="G65" s="24">
        <f t="shared" si="35"/>
        <v>242.85833333333335</v>
      </c>
      <c r="H65" s="24">
        <f t="shared" si="35"/>
        <v>242.85833333333335</v>
      </c>
      <c r="I65" s="85">
        <f t="shared" si="3"/>
        <v>1457.15</v>
      </c>
      <c r="J65" s="24">
        <f>2914.3/12</f>
        <v>242.85833333333335</v>
      </c>
      <c r="K65" s="24">
        <f t="shared" ref="K65:O65" si="36">2914.3/12</f>
        <v>242.85833333333335</v>
      </c>
      <c r="L65" s="24">
        <f t="shared" si="36"/>
        <v>242.85833333333335</v>
      </c>
      <c r="M65" s="24">
        <f t="shared" si="36"/>
        <v>242.85833333333335</v>
      </c>
      <c r="N65" s="24">
        <f t="shared" si="36"/>
        <v>242.85833333333335</v>
      </c>
      <c r="O65" s="24">
        <f t="shared" si="36"/>
        <v>242.85833333333335</v>
      </c>
      <c r="P65" s="85">
        <f t="shared" si="5"/>
        <v>1457.15</v>
      </c>
      <c r="Q65" s="82">
        <f t="shared" si="6"/>
        <v>2914.3</v>
      </c>
    </row>
    <row r="66" spans="1:17" s="16" customFormat="1" hidden="1" outlineLevel="1" x14ac:dyDescent="0.2">
      <c r="A66" s="254"/>
      <c r="B66" s="11" t="s">
        <v>227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85">
        <f t="shared" si="3"/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85">
        <f t="shared" si="5"/>
        <v>0</v>
      </c>
      <c r="Q66" s="82">
        <f t="shared" si="6"/>
        <v>0</v>
      </c>
    </row>
    <row r="67" spans="1:17" s="16" customFormat="1" hidden="1" outlineLevel="1" x14ac:dyDescent="0.2">
      <c r="A67" s="254"/>
      <c r="B67" s="90" t="s">
        <v>154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85">
        <f t="shared" si="3"/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85">
        <f t="shared" si="5"/>
        <v>0</v>
      </c>
      <c r="Q67" s="82">
        <f t="shared" si="6"/>
        <v>0</v>
      </c>
    </row>
    <row r="68" spans="1:17" s="16" customFormat="1" hidden="1" outlineLevel="1" x14ac:dyDescent="0.2">
      <c r="A68" s="254"/>
      <c r="B68" s="90" t="s">
        <v>168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85">
        <f t="shared" si="3"/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85">
        <f t="shared" si="5"/>
        <v>0</v>
      </c>
      <c r="Q68" s="82">
        <f t="shared" si="6"/>
        <v>0</v>
      </c>
    </row>
    <row r="69" spans="1:17" s="16" customFormat="1" hidden="1" outlineLevel="1" x14ac:dyDescent="0.2">
      <c r="A69" s="254"/>
      <c r="B69" s="90" t="s">
        <v>169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85">
        <f t="shared" ref="I69:I133" si="37">SUM(C69:H69)</f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85">
        <f t="shared" ref="P69:P133" si="38">SUM(J69:O69)</f>
        <v>0</v>
      </c>
      <c r="Q69" s="82">
        <f t="shared" ref="Q69:Q133" si="39">+I69+P69</f>
        <v>0</v>
      </c>
    </row>
    <row r="70" spans="1:17" s="16" customFormat="1" hidden="1" outlineLevel="1" x14ac:dyDescent="0.2">
      <c r="A70" s="254"/>
      <c r="B70" s="90" t="s">
        <v>170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85">
        <f t="shared" si="37"/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85">
        <f t="shared" si="38"/>
        <v>0</v>
      </c>
      <c r="Q70" s="82">
        <f t="shared" si="39"/>
        <v>0</v>
      </c>
    </row>
    <row r="71" spans="1:17" s="16" customFormat="1" hidden="1" outlineLevel="1" x14ac:dyDescent="0.2">
      <c r="A71" s="254"/>
      <c r="B71" s="90" t="s">
        <v>171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85">
        <f t="shared" si="37"/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85">
        <f t="shared" si="38"/>
        <v>0</v>
      </c>
      <c r="Q71" s="82">
        <f t="shared" si="39"/>
        <v>0</v>
      </c>
    </row>
    <row r="72" spans="1:17" s="16" customFormat="1" hidden="1" outlineLevel="1" x14ac:dyDescent="0.2">
      <c r="A72" s="254"/>
      <c r="B72" s="90" t="s">
        <v>172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85">
        <f t="shared" si="37"/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85">
        <f t="shared" si="38"/>
        <v>0</v>
      </c>
      <c r="Q72" s="82">
        <f t="shared" si="39"/>
        <v>0</v>
      </c>
    </row>
    <row r="73" spans="1:17" s="16" customFormat="1" hidden="1" outlineLevel="1" x14ac:dyDescent="0.2">
      <c r="A73" s="254"/>
      <c r="B73" s="90"/>
      <c r="C73" s="24"/>
      <c r="D73" s="24"/>
      <c r="E73" s="24"/>
      <c r="F73" s="24"/>
      <c r="G73" s="24"/>
      <c r="H73" s="24"/>
      <c r="I73" s="85">
        <f t="shared" si="37"/>
        <v>0</v>
      </c>
      <c r="J73" s="24"/>
      <c r="K73" s="24"/>
      <c r="L73" s="24"/>
      <c r="M73" s="24"/>
      <c r="N73" s="24"/>
      <c r="O73" s="24"/>
      <c r="P73" s="85">
        <f t="shared" si="38"/>
        <v>0</v>
      </c>
      <c r="Q73" s="82">
        <f t="shared" si="39"/>
        <v>0</v>
      </c>
    </row>
    <row r="74" spans="1:17" s="16" customFormat="1" hidden="1" outlineLevel="1" x14ac:dyDescent="0.2">
      <c r="A74" s="254"/>
      <c r="B74" s="90"/>
      <c r="C74" s="24"/>
      <c r="D74" s="24"/>
      <c r="E74" s="24"/>
      <c r="F74" s="24"/>
      <c r="G74" s="24"/>
      <c r="H74" s="24"/>
      <c r="I74" s="85">
        <f t="shared" si="37"/>
        <v>0</v>
      </c>
      <c r="J74" s="24"/>
      <c r="K74" s="24"/>
      <c r="L74" s="24"/>
      <c r="M74" s="24"/>
      <c r="N74" s="24"/>
      <c r="O74" s="24"/>
      <c r="P74" s="85">
        <f t="shared" si="38"/>
        <v>0</v>
      </c>
      <c r="Q74" s="82">
        <f t="shared" si="39"/>
        <v>0</v>
      </c>
    </row>
    <row r="75" spans="1:17" s="86" customFormat="1" collapsed="1" x14ac:dyDescent="0.25">
      <c r="A75" s="260" t="s">
        <v>173</v>
      </c>
      <c r="B75" s="261"/>
      <c r="C75" s="85">
        <f>SUM(C56:C74)</f>
        <v>692.85833333333335</v>
      </c>
      <c r="D75" s="85">
        <f>SUM(D56:D74)</f>
        <v>692.85833333333335</v>
      </c>
      <c r="E75" s="85">
        <f t="shared" ref="E75:H75" si="40">SUM(E56:E74)</f>
        <v>692.85833333333335</v>
      </c>
      <c r="F75" s="85">
        <f t="shared" si="40"/>
        <v>692.85833333333335</v>
      </c>
      <c r="G75" s="85">
        <f t="shared" si="40"/>
        <v>692.85833333333335</v>
      </c>
      <c r="H75" s="85">
        <f t="shared" si="40"/>
        <v>692.85833333333335</v>
      </c>
      <c r="I75" s="85">
        <f t="shared" si="37"/>
        <v>4157.1500000000005</v>
      </c>
      <c r="J75" s="85">
        <f>SUM(J56:J74)</f>
        <v>692.85833333333335</v>
      </c>
      <c r="K75" s="85">
        <f t="shared" ref="K75:O75" si="41">SUM(K56:K74)</f>
        <v>692.85833333333335</v>
      </c>
      <c r="L75" s="85">
        <f t="shared" si="41"/>
        <v>692.85833333333335</v>
      </c>
      <c r="M75" s="85">
        <f t="shared" si="41"/>
        <v>692.85833333333335</v>
      </c>
      <c r="N75" s="85">
        <f t="shared" si="41"/>
        <v>827.85833333333335</v>
      </c>
      <c r="O75" s="85">
        <f t="shared" si="41"/>
        <v>842.85833333333335</v>
      </c>
      <c r="P75" s="85">
        <f t="shared" si="38"/>
        <v>4442.1500000000005</v>
      </c>
      <c r="Q75" s="82">
        <f t="shared" si="39"/>
        <v>8599.3000000000011</v>
      </c>
    </row>
    <row r="76" spans="1:17" s="16" customFormat="1" hidden="1" outlineLevel="1" x14ac:dyDescent="0.2">
      <c r="A76" s="258" t="s">
        <v>174</v>
      </c>
      <c r="B76" s="92" t="s">
        <v>128</v>
      </c>
      <c r="C76" s="87">
        <f>+Planilla!$G$18</f>
        <v>450</v>
      </c>
      <c r="D76" s="87">
        <f>+Planilla!$G$18</f>
        <v>450</v>
      </c>
      <c r="E76" s="87">
        <f>+Planilla!$G$18</f>
        <v>450</v>
      </c>
      <c r="F76" s="87">
        <f>+Planilla!$G$18</f>
        <v>450</v>
      </c>
      <c r="G76" s="87">
        <f>+Planilla!$G$18</f>
        <v>450</v>
      </c>
      <c r="H76" s="87">
        <f>+Planilla!$G$18</f>
        <v>450</v>
      </c>
      <c r="I76" s="85">
        <f t="shared" si="37"/>
        <v>2700</v>
      </c>
      <c r="J76" s="87">
        <f>+Planilla!$G$18</f>
        <v>450</v>
      </c>
      <c r="K76" s="87">
        <f>+Planilla!$G$18</f>
        <v>450</v>
      </c>
      <c r="L76" s="87">
        <f>+Planilla!$G$18</f>
        <v>450</v>
      </c>
      <c r="M76" s="87">
        <f>+Planilla!$G$18</f>
        <v>450</v>
      </c>
      <c r="N76" s="87">
        <f>+Planilla!$G$18</f>
        <v>450</v>
      </c>
      <c r="O76" s="87">
        <f>+Planilla!$G$18</f>
        <v>450</v>
      </c>
      <c r="P76" s="85">
        <f t="shared" si="38"/>
        <v>2700</v>
      </c>
      <c r="Q76" s="82">
        <f t="shared" si="39"/>
        <v>5400</v>
      </c>
    </row>
    <row r="77" spans="1:17" s="6" customFormat="1" hidden="1" outlineLevel="1" x14ac:dyDescent="0.2">
      <c r="A77" s="258"/>
      <c r="B77" s="11" t="s">
        <v>129</v>
      </c>
      <c r="C77" s="88">
        <v>0</v>
      </c>
      <c r="D77" s="88">
        <v>0</v>
      </c>
      <c r="E77" s="88">
        <v>0</v>
      </c>
      <c r="F77" s="88">
        <v>0</v>
      </c>
      <c r="G77" s="88">
        <v>0</v>
      </c>
      <c r="H77" s="88">
        <v>0</v>
      </c>
      <c r="I77" s="85">
        <f t="shared" si="37"/>
        <v>0</v>
      </c>
      <c r="J77" s="88">
        <v>0</v>
      </c>
      <c r="K77" s="88">
        <v>0</v>
      </c>
      <c r="L77" s="88">
        <v>0</v>
      </c>
      <c r="M77" s="88">
        <v>0</v>
      </c>
      <c r="N77" s="87">
        <f>+N76*30%</f>
        <v>135</v>
      </c>
      <c r="O77" s="87">
        <f>+O76/30*12</f>
        <v>180</v>
      </c>
      <c r="P77" s="85">
        <f t="shared" si="38"/>
        <v>315</v>
      </c>
      <c r="Q77" s="82">
        <f t="shared" si="39"/>
        <v>315</v>
      </c>
    </row>
    <row r="78" spans="1:17" s="16" customFormat="1" hidden="1" outlineLevel="1" x14ac:dyDescent="0.2">
      <c r="A78" s="258"/>
      <c r="B78" s="90" t="s">
        <v>175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85">
        <f t="shared" si="37"/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85">
        <f t="shared" si="38"/>
        <v>0</v>
      </c>
      <c r="Q78" s="82">
        <f t="shared" si="39"/>
        <v>0</v>
      </c>
    </row>
    <row r="79" spans="1:17" s="16" customFormat="1" hidden="1" outlineLevel="1" x14ac:dyDescent="0.2">
      <c r="A79" s="258"/>
      <c r="B79" s="90" t="s">
        <v>132</v>
      </c>
      <c r="C79" s="24">
        <f>+Planilla!$M$17</f>
        <v>33.75</v>
      </c>
      <c r="D79" s="24">
        <f>+Planilla!$M$17</f>
        <v>33.75</v>
      </c>
      <c r="E79" s="24">
        <f>+Planilla!$M$17</f>
        <v>33.75</v>
      </c>
      <c r="F79" s="24">
        <f>+Planilla!$M$17</f>
        <v>33.75</v>
      </c>
      <c r="G79" s="24">
        <f>+Planilla!$M$17</f>
        <v>33.75</v>
      </c>
      <c r="H79" s="24">
        <f>+Planilla!$M$17</f>
        <v>33.75</v>
      </c>
      <c r="I79" s="85">
        <f t="shared" si="37"/>
        <v>202.5</v>
      </c>
      <c r="J79" s="24">
        <f>+Planilla!$M$17</f>
        <v>33.75</v>
      </c>
      <c r="K79" s="24">
        <f>+Planilla!$M$17</f>
        <v>33.75</v>
      </c>
      <c r="L79" s="24">
        <f>+Planilla!$M$17</f>
        <v>33.75</v>
      </c>
      <c r="M79" s="24">
        <f>+Planilla!$M$17</f>
        <v>33.75</v>
      </c>
      <c r="N79" s="24">
        <f>+Planilla!$M$17</f>
        <v>33.75</v>
      </c>
      <c r="O79" s="24">
        <f>+Planilla!$M$17</f>
        <v>33.75</v>
      </c>
      <c r="P79" s="85">
        <f t="shared" si="38"/>
        <v>202.5</v>
      </c>
      <c r="Q79" s="82">
        <f t="shared" si="39"/>
        <v>405</v>
      </c>
    </row>
    <row r="80" spans="1:17" s="16" customFormat="1" hidden="1" outlineLevel="1" x14ac:dyDescent="0.2">
      <c r="A80" s="258"/>
      <c r="B80" s="90" t="s">
        <v>133</v>
      </c>
      <c r="C80" s="24">
        <f>+Planilla!$N$17</f>
        <v>34.875</v>
      </c>
      <c r="D80" s="24">
        <f>+Planilla!$N$17</f>
        <v>34.875</v>
      </c>
      <c r="E80" s="24">
        <f>+Planilla!$N$17</f>
        <v>34.875</v>
      </c>
      <c r="F80" s="24">
        <f>+Planilla!$N$17</f>
        <v>34.875</v>
      </c>
      <c r="G80" s="24">
        <f>+Planilla!$N$17</f>
        <v>34.875</v>
      </c>
      <c r="H80" s="24">
        <f>+Planilla!$N$17</f>
        <v>34.875</v>
      </c>
      <c r="I80" s="85">
        <f t="shared" si="37"/>
        <v>209.25</v>
      </c>
      <c r="J80" s="24">
        <f>+Planilla!$N$17</f>
        <v>34.875</v>
      </c>
      <c r="K80" s="24">
        <f>+Planilla!$N$17</f>
        <v>34.875</v>
      </c>
      <c r="L80" s="24">
        <f>+Planilla!$N$17</f>
        <v>34.875</v>
      </c>
      <c r="M80" s="24">
        <f>+Planilla!$N$17</f>
        <v>34.875</v>
      </c>
      <c r="N80" s="24">
        <f>+Planilla!$N$17</f>
        <v>34.875</v>
      </c>
      <c r="O80" s="24">
        <f>+Planilla!$N$17</f>
        <v>34.875</v>
      </c>
      <c r="P80" s="85">
        <f t="shared" si="38"/>
        <v>209.25</v>
      </c>
      <c r="Q80" s="82">
        <f t="shared" si="39"/>
        <v>418.5</v>
      </c>
    </row>
    <row r="81" spans="1:26" hidden="1" outlineLevel="1" x14ac:dyDescent="0.2">
      <c r="A81" s="258"/>
      <c r="B81" s="90" t="s">
        <v>136</v>
      </c>
      <c r="C81" s="24">
        <v>31.57</v>
      </c>
      <c r="D81" s="24">
        <v>31.57</v>
      </c>
      <c r="E81" s="24">
        <v>31.57</v>
      </c>
      <c r="F81" s="24">
        <v>31.57</v>
      </c>
      <c r="G81" s="24">
        <v>31.57</v>
      </c>
      <c r="H81" s="24">
        <v>31.57</v>
      </c>
      <c r="I81" s="85">
        <f t="shared" si="37"/>
        <v>189.42</v>
      </c>
      <c r="J81" s="24">
        <v>31.57</v>
      </c>
      <c r="K81" s="24">
        <v>31.57</v>
      </c>
      <c r="L81" s="24">
        <v>31.57</v>
      </c>
      <c r="M81" s="24">
        <v>31.57</v>
      </c>
      <c r="N81" s="24">
        <v>31.57</v>
      </c>
      <c r="O81" s="24">
        <v>31.57</v>
      </c>
      <c r="P81" s="85">
        <f t="shared" si="38"/>
        <v>189.42</v>
      </c>
      <c r="Q81" s="82">
        <f t="shared" si="39"/>
        <v>378.84</v>
      </c>
      <c r="R81" s="16"/>
      <c r="S81" s="16"/>
      <c r="T81" s="16"/>
      <c r="U81" s="16"/>
      <c r="V81" s="16"/>
      <c r="W81" s="16"/>
      <c r="X81" s="16"/>
      <c r="Y81" s="16"/>
      <c r="Z81" s="16"/>
    </row>
    <row r="82" spans="1:26" hidden="1" outlineLevel="1" x14ac:dyDescent="0.2">
      <c r="A82" s="258"/>
      <c r="B82" s="90" t="s">
        <v>147</v>
      </c>
      <c r="C82" s="24">
        <v>3.17</v>
      </c>
      <c r="D82" s="24">
        <v>3.17</v>
      </c>
      <c r="E82" s="24">
        <v>3.17</v>
      </c>
      <c r="F82" s="24">
        <v>3.17</v>
      </c>
      <c r="G82" s="24">
        <v>3.17</v>
      </c>
      <c r="H82" s="24">
        <v>3.17</v>
      </c>
      <c r="I82" s="85">
        <f t="shared" si="37"/>
        <v>19.02</v>
      </c>
      <c r="J82" s="24">
        <v>3.17</v>
      </c>
      <c r="K82" s="24">
        <v>3.17</v>
      </c>
      <c r="L82" s="24">
        <v>3.17</v>
      </c>
      <c r="M82" s="24">
        <v>3.17</v>
      </c>
      <c r="N82" s="24">
        <v>3.17</v>
      </c>
      <c r="O82" s="24">
        <v>3.17</v>
      </c>
      <c r="P82" s="85">
        <f t="shared" si="38"/>
        <v>19.02</v>
      </c>
      <c r="Q82" s="82">
        <f t="shared" si="39"/>
        <v>38.04</v>
      </c>
      <c r="R82" s="16"/>
      <c r="S82" s="16"/>
      <c r="T82" s="16"/>
      <c r="U82" s="16"/>
      <c r="V82" s="16"/>
      <c r="W82" s="16"/>
      <c r="X82" s="16"/>
      <c r="Y82" s="16"/>
      <c r="Z82" s="16"/>
    </row>
    <row r="83" spans="1:26" hidden="1" outlineLevel="1" x14ac:dyDescent="0.2">
      <c r="A83" s="258"/>
      <c r="B83" s="90" t="s">
        <v>154</v>
      </c>
      <c r="C83" s="24"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85">
        <f t="shared" si="37"/>
        <v>0</v>
      </c>
      <c r="J83" s="88">
        <v>0</v>
      </c>
      <c r="K83" s="88">
        <v>0</v>
      </c>
      <c r="L83" s="24">
        <v>0</v>
      </c>
      <c r="M83" s="24">
        <v>0</v>
      </c>
      <c r="N83" s="24">
        <v>0</v>
      </c>
      <c r="O83" s="24">
        <v>0</v>
      </c>
      <c r="P83" s="85">
        <f t="shared" si="38"/>
        <v>0</v>
      </c>
      <c r="Q83" s="82">
        <f t="shared" si="39"/>
        <v>0</v>
      </c>
      <c r="R83" s="16"/>
      <c r="S83" s="16"/>
      <c r="T83" s="16"/>
      <c r="U83" s="16"/>
      <c r="V83" s="16"/>
      <c r="W83" s="16"/>
      <c r="X83" s="16"/>
      <c r="Y83" s="16"/>
      <c r="Z83" s="16"/>
    </row>
    <row r="84" spans="1:26" hidden="1" outlineLevel="1" x14ac:dyDescent="0.2">
      <c r="A84" s="258"/>
      <c r="B84" s="11"/>
      <c r="C84" s="24"/>
      <c r="D84" s="24"/>
      <c r="E84" s="24"/>
      <c r="F84" s="24"/>
      <c r="G84" s="24"/>
      <c r="H84" s="24"/>
      <c r="I84" s="85">
        <f t="shared" si="37"/>
        <v>0</v>
      </c>
      <c r="J84" s="24"/>
      <c r="K84" s="24"/>
      <c r="L84" s="24"/>
      <c r="M84" s="24"/>
      <c r="N84" s="24"/>
      <c r="O84" s="24"/>
      <c r="P84" s="85">
        <f t="shared" si="38"/>
        <v>0</v>
      </c>
      <c r="Q84" s="82">
        <f t="shared" si="39"/>
        <v>0</v>
      </c>
      <c r="R84" s="16"/>
      <c r="S84" s="16"/>
      <c r="T84" s="16"/>
      <c r="U84" s="16"/>
      <c r="V84" s="16"/>
      <c r="W84" s="16"/>
      <c r="X84" s="16"/>
      <c r="Y84" s="16"/>
      <c r="Z84" s="16"/>
    </row>
    <row r="85" spans="1:26" s="86" customFormat="1" collapsed="1" x14ac:dyDescent="0.25">
      <c r="A85" s="260" t="s">
        <v>176</v>
      </c>
      <c r="B85" s="261"/>
      <c r="C85" s="85">
        <f>SUM(C76:C84)</f>
        <v>553.36500000000001</v>
      </c>
      <c r="D85" s="85">
        <f>SUM(D76:D84)</f>
        <v>553.36500000000001</v>
      </c>
      <c r="E85" s="85">
        <f t="shared" ref="E85:H85" si="42">SUM(E76:E84)</f>
        <v>553.36500000000001</v>
      </c>
      <c r="F85" s="85">
        <f t="shared" si="42"/>
        <v>553.36500000000001</v>
      </c>
      <c r="G85" s="85">
        <f t="shared" si="42"/>
        <v>553.36500000000001</v>
      </c>
      <c r="H85" s="85">
        <f t="shared" si="42"/>
        <v>553.36500000000001</v>
      </c>
      <c r="I85" s="85">
        <f t="shared" si="37"/>
        <v>3320.1899999999996</v>
      </c>
      <c r="J85" s="85">
        <f t="shared" ref="J85:O85" si="43">SUM(J76:J84)</f>
        <v>553.36500000000001</v>
      </c>
      <c r="K85" s="85">
        <f t="shared" si="43"/>
        <v>553.36500000000001</v>
      </c>
      <c r="L85" s="85">
        <f t="shared" si="43"/>
        <v>553.36500000000001</v>
      </c>
      <c r="M85" s="85">
        <f t="shared" si="43"/>
        <v>553.36500000000001</v>
      </c>
      <c r="N85" s="85">
        <f t="shared" si="43"/>
        <v>688.36500000000001</v>
      </c>
      <c r="O85" s="85">
        <f t="shared" si="43"/>
        <v>733.36500000000001</v>
      </c>
      <c r="P85" s="85">
        <f t="shared" si="38"/>
        <v>3635.1899999999996</v>
      </c>
      <c r="Q85" s="82">
        <f t="shared" si="39"/>
        <v>6955.3799999999992</v>
      </c>
    </row>
    <row r="86" spans="1:26" ht="15.75" hidden="1" customHeight="1" outlineLevel="1" x14ac:dyDescent="0.2">
      <c r="A86" s="253" t="s">
        <v>177</v>
      </c>
      <c r="B86" s="11" t="s">
        <v>46</v>
      </c>
      <c r="C86" s="87">
        <f>60687.05/6</f>
        <v>10114.508333333333</v>
      </c>
      <c r="D86" s="87">
        <f t="shared" ref="D86:H86" si="44">60687.05/6</f>
        <v>10114.508333333333</v>
      </c>
      <c r="E86" s="87">
        <f t="shared" si="44"/>
        <v>10114.508333333333</v>
      </c>
      <c r="F86" s="87">
        <f t="shared" si="44"/>
        <v>10114.508333333333</v>
      </c>
      <c r="G86" s="87">
        <f t="shared" si="44"/>
        <v>10114.508333333333</v>
      </c>
      <c r="H86" s="87">
        <f t="shared" si="44"/>
        <v>10114.508333333333</v>
      </c>
      <c r="I86" s="85">
        <f t="shared" si="37"/>
        <v>60687.049999999996</v>
      </c>
      <c r="J86" s="87"/>
      <c r="K86" s="87"/>
      <c r="L86" s="87"/>
      <c r="M86" s="87"/>
      <c r="N86" s="87"/>
      <c r="O86" s="87"/>
      <c r="P86" s="85">
        <f t="shared" si="38"/>
        <v>0</v>
      </c>
      <c r="Q86" s="82">
        <f t="shared" si="39"/>
        <v>60687.049999999996</v>
      </c>
      <c r="R86" s="16"/>
      <c r="S86" s="16"/>
      <c r="T86" s="16"/>
      <c r="U86" s="16"/>
      <c r="V86" s="16"/>
      <c r="W86" s="16"/>
      <c r="X86" s="16"/>
      <c r="Y86" s="16"/>
      <c r="Z86" s="16"/>
    </row>
    <row r="87" spans="1:26" hidden="1" outlineLevel="1" x14ac:dyDescent="0.2">
      <c r="A87" s="254"/>
      <c r="B87" s="11" t="s">
        <v>123</v>
      </c>
      <c r="C87" s="24"/>
      <c r="D87" s="24"/>
      <c r="E87" s="24"/>
      <c r="F87" s="24"/>
      <c r="G87" s="24"/>
      <c r="H87" s="24"/>
      <c r="I87" s="85">
        <f t="shared" si="37"/>
        <v>0</v>
      </c>
      <c r="J87" s="24"/>
      <c r="K87" s="24"/>
      <c r="L87" s="24"/>
      <c r="M87" s="24"/>
      <c r="N87" s="24"/>
      <c r="O87" s="24"/>
      <c r="P87" s="85">
        <f t="shared" si="38"/>
        <v>0</v>
      </c>
      <c r="Q87" s="82">
        <f t="shared" si="39"/>
        <v>0</v>
      </c>
      <c r="R87" s="16"/>
      <c r="S87" s="16"/>
      <c r="T87" s="16"/>
      <c r="U87" s="16"/>
      <c r="V87" s="16"/>
      <c r="W87" s="16"/>
      <c r="X87" s="16"/>
      <c r="Y87" s="16"/>
      <c r="Z87" s="16"/>
    </row>
    <row r="88" spans="1:26" hidden="1" outlineLevel="1" x14ac:dyDescent="0.2">
      <c r="A88" s="254"/>
      <c r="B88" s="11"/>
      <c r="C88" s="24"/>
      <c r="D88" s="24"/>
      <c r="E88" s="24"/>
      <c r="F88" s="24"/>
      <c r="G88" s="24"/>
      <c r="H88" s="24"/>
      <c r="I88" s="85">
        <f t="shared" si="37"/>
        <v>0</v>
      </c>
      <c r="J88" s="24"/>
      <c r="K88" s="24"/>
      <c r="L88" s="24"/>
      <c r="M88" s="24"/>
      <c r="N88" s="24"/>
      <c r="O88" s="24"/>
      <c r="P88" s="85">
        <f t="shared" si="38"/>
        <v>0</v>
      </c>
      <c r="Q88" s="82">
        <f t="shared" si="39"/>
        <v>0</v>
      </c>
      <c r="R88" s="16"/>
      <c r="S88" s="16"/>
      <c r="T88" s="16"/>
      <c r="U88" s="16"/>
      <c r="V88" s="16"/>
      <c r="W88" s="16"/>
      <c r="X88" s="16"/>
      <c r="Y88" s="16"/>
      <c r="Z88" s="16"/>
    </row>
    <row r="89" spans="1:26" hidden="1" outlineLevel="1" x14ac:dyDescent="0.2">
      <c r="A89" s="255"/>
      <c r="B89" s="11"/>
      <c r="C89" s="24"/>
      <c r="D89" s="24"/>
      <c r="E89" s="24"/>
      <c r="F89" s="24"/>
      <c r="G89" s="24"/>
      <c r="H89" s="24"/>
      <c r="I89" s="85">
        <f t="shared" si="37"/>
        <v>0</v>
      </c>
      <c r="J89" s="24"/>
      <c r="K89" s="24"/>
      <c r="L89" s="24"/>
      <c r="M89" s="24"/>
      <c r="N89" s="24"/>
      <c r="O89" s="24"/>
      <c r="P89" s="85">
        <f t="shared" si="38"/>
        <v>0</v>
      </c>
      <c r="Q89" s="82">
        <f t="shared" si="39"/>
        <v>0</v>
      </c>
      <c r="R89" s="16"/>
      <c r="S89" s="16"/>
      <c r="T89" s="16"/>
      <c r="U89" s="16"/>
      <c r="V89" s="16"/>
      <c r="W89" s="16"/>
      <c r="X89" s="16"/>
      <c r="Y89" s="16"/>
      <c r="Z89" s="16"/>
    </row>
    <row r="90" spans="1:26" s="86" customFormat="1" collapsed="1" x14ac:dyDescent="0.25">
      <c r="A90" s="260" t="s">
        <v>178</v>
      </c>
      <c r="B90" s="261"/>
      <c r="C90" s="85">
        <f>SUM(C86:C89)</f>
        <v>10114.508333333333</v>
      </c>
      <c r="D90" s="85">
        <f>SUM(D86:D89)</f>
        <v>10114.508333333333</v>
      </c>
      <c r="E90" s="85">
        <f t="shared" ref="E90:H90" si="45">SUM(E86:E89)</f>
        <v>10114.508333333333</v>
      </c>
      <c r="F90" s="85">
        <f t="shared" si="45"/>
        <v>10114.508333333333</v>
      </c>
      <c r="G90" s="85">
        <f t="shared" si="45"/>
        <v>10114.508333333333</v>
      </c>
      <c r="H90" s="85">
        <f t="shared" si="45"/>
        <v>10114.508333333333</v>
      </c>
      <c r="I90" s="85">
        <f t="shared" si="37"/>
        <v>60687.049999999996</v>
      </c>
      <c r="J90" s="85">
        <f>SUM(J86:J89)</f>
        <v>0</v>
      </c>
      <c r="K90" s="85">
        <f t="shared" ref="K90:O90" si="46">SUM(K86:K89)</f>
        <v>0</v>
      </c>
      <c r="L90" s="85">
        <f t="shared" si="46"/>
        <v>0</v>
      </c>
      <c r="M90" s="85">
        <f t="shared" si="46"/>
        <v>0</v>
      </c>
      <c r="N90" s="85">
        <f t="shared" si="46"/>
        <v>0</v>
      </c>
      <c r="O90" s="85">
        <f t="shared" si="46"/>
        <v>0</v>
      </c>
      <c r="P90" s="85">
        <f t="shared" si="38"/>
        <v>0</v>
      </c>
      <c r="Q90" s="82">
        <f t="shared" si="39"/>
        <v>60687.049999999996</v>
      </c>
    </row>
    <row r="91" spans="1:26" s="6" customFormat="1" hidden="1" outlineLevel="1" x14ac:dyDescent="0.2">
      <c r="A91" s="264" t="s">
        <v>36</v>
      </c>
      <c r="B91" s="17" t="s">
        <v>179</v>
      </c>
      <c r="C91" s="89"/>
      <c r="D91" s="89"/>
      <c r="E91" s="89"/>
      <c r="F91" s="89"/>
      <c r="G91" s="89"/>
      <c r="H91" s="89"/>
      <c r="I91" s="85">
        <f t="shared" si="37"/>
        <v>0</v>
      </c>
      <c r="J91" s="89"/>
      <c r="K91" s="89"/>
      <c r="L91" s="89"/>
      <c r="M91" s="89"/>
      <c r="N91" s="89"/>
      <c r="O91" s="89"/>
      <c r="P91" s="85">
        <f t="shared" si="38"/>
        <v>0</v>
      </c>
      <c r="Q91" s="82">
        <f t="shared" si="39"/>
        <v>0</v>
      </c>
    </row>
    <row r="92" spans="1:26" s="6" customFormat="1" hidden="1" outlineLevel="1" x14ac:dyDescent="0.2">
      <c r="A92" s="247"/>
      <c r="B92" s="11" t="s">
        <v>40</v>
      </c>
      <c r="C92" s="88"/>
      <c r="D92" s="88"/>
      <c r="E92" s="88"/>
      <c r="F92" s="88"/>
      <c r="G92" s="88"/>
      <c r="H92" s="88"/>
      <c r="I92" s="85">
        <f t="shared" si="37"/>
        <v>0</v>
      </c>
      <c r="J92" s="93"/>
      <c r="K92" s="93"/>
      <c r="L92" s="88"/>
      <c r="M92" s="88"/>
      <c r="N92" s="88"/>
      <c r="O92" s="88"/>
      <c r="P92" s="85">
        <f t="shared" si="38"/>
        <v>0</v>
      </c>
      <c r="Q92" s="82">
        <f t="shared" si="39"/>
        <v>0</v>
      </c>
    </row>
    <row r="93" spans="1:26" s="6" customFormat="1" hidden="1" outlineLevel="1" x14ac:dyDescent="0.2">
      <c r="A93" s="247"/>
      <c r="B93" s="11" t="s">
        <v>41</v>
      </c>
      <c r="C93" s="88"/>
      <c r="D93" s="88"/>
      <c r="E93" s="88"/>
      <c r="F93" s="88"/>
      <c r="G93" s="88"/>
      <c r="H93" s="88"/>
      <c r="I93" s="85">
        <f t="shared" si="37"/>
        <v>0</v>
      </c>
      <c r="J93" s="93"/>
      <c r="K93" s="93"/>
      <c r="L93" s="88"/>
      <c r="M93" s="88"/>
      <c r="N93" s="88"/>
      <c r="O93" s="88"/>
      <c r="P93" s="85">
        <f t="shared" si="38"/>
        <v>0</v>
      </c>
      <c r="Q93" s="82">
        <f t="shared" si="39"/>
        <v>0</v>
      </c>
    </row>
    <row r="94" spans="1:26" s="6" customFormat="1" hidden="1" outlineLevel="1" x14ac:dyDescent="0.2">
      <c r="A94" s="247"/>
      <c r="B94" s="11" t="s">
        <v>42</v>
      </c>
      <c r="C94" s="88"/>
      <c r="D94" s="88"/>
      <c r="E94" s="88"/>
      <c r="F94" s="88"/>
      <c r="G94" s="88"/>
      <c r="H94" s="88"/>
      <c r="I94" s="85">
        <f t="shared" si="37"/>
        <v>0</v>
      </c>
      <c r="J94" s="93"/>
      <c r="K94" s="93"/>
      <c r="L94" s="88"/>
      <c r="M94" s="88"/>
      <c r="N94" s="88"/>
      <c r="O94" s="88"/>
      <c r="P94" s="85">
        <f t="shared" si="38"/>
        <v>0</v>
      </c>
      <c r="Q94" s="82">
        <f t="shared" si="39"/>
        <v>0</v>
      </c>
    </row>
    <row r="95" spans="1:26" s="6" customFormat="1" hidden="1" outlineLevel="1" x14ac:dyDescent="0.2">
      <c r="A95" s="247"/>
      <c r="B95" s="11" t="s">
        <v>43</v>
      </c>
      <c r="C95" s="88"/>
      <c r="D95" s="88"/>
      <c r="E95" s="88"/>
      <c r="F95" s="88"/>
      <c r="G95" s="88"/>
      <c r="H95" s="88"/>
      <c r="I95" s="85">
        <f t="shared" si="37"/>
        <v>0</v>
      </c>
      <c r="J95" s="93"/>
      <c r="K95" s="93"/>
      <c r="L95" s="88"/>
      <c r="M95" s="88"/>
      <c r="N95" s="88"/>
      <c r="O95" s="88"/>
      <c r="P95" s="85">
        <f t="shared" si="38"/>
        <v>0</v>
      </c>
      <c r="Q95" s="82">
        <f t="shared" si="39"/>
        <v>0</v>
      </c>
    </row>
    <row r="96" spans="1:26" s="6" customFormat="1" hidden="1" outlineLevel="1" x14ac:dyDescent="0.2">
      <c r="A96" s="247"/>
      <c r="B96" s="11"/>
      <c r="C96" s="88"/>
      <c r="D96" s="88"/>
      <c r="E96" s="88"/>
      <c r="F96" s="88"/>
      <c r="G96" s="88"/>
      <c r="H96" s="88"/>
      <c r="I96" s="85">
        <f t="shared" si="37"/>
        <v>0</v>
      </c>
      <c r="J96" s="93"/>
      <c r="K96" s="93"/>
      <c r="L96" s="88"/>
      <c r="M96" s="88"/>
      <c r="N96" s="88"/>
      <c r="O96" s="88"/>
      <c r="P96" s="85">
        <f t="shared" si="38"/>
        <v>0</v>
      </c>
      <c r="Q96" s="82">
        <f t="shared" si="39"/>
        <v>0</v>
      </c>
    </row>
    <row r="97" spans="1:23" s="6" customFormat="1" hidden="1" outlineLevel="1" x14ac:dyDescent="0.2">
      <c r="A97" s="248"/>
      <c r="B97" s="11"/>
      <c r="C97" s="88"/>
      <c r="D97" s="88"/>
      <c r="E97" s="88"/>
      <c r="F97" s="88"/>
      <c r="G97" s="88"/>
      <c r="H97" s="88"/>
      <c r="I97" s="85">
        <f t="shared" si="37"/>
        <v>0</v>
      </c>
      <c r="J97" s="93"/>
      <c r="K97" s="93"/>
      <c r="L97" s="88"/>
      <c r="M97" s="88"/>
      <c r="N97" s="88"/>
      <c r="O97" s="88"/>
      <c r="P97" s="85">
        <f t="shared" si="38"/>
        <v>0</v>
      </c>
      <c r="Q97" s="82">
        <f t="shared" si="39"/>
        <v>0</v>
      </c>
    </row>
    <row r="98" spans="1:23" s="86" customFormat="1" collapsed="1" x14ac:dyDescent="0.25">
      <c r="A98" s="260" t="s">
        <v>44</v>
      </c>
      <c r="B98" s="261"/>
      <c r="C98" s="85">
        <f>SUM(C91:C97)</f>
        <v>0</v>
      </c>
      <c r="D98" s="85">
        <f>SUM(D91:D97)</f>
        <v>0</v>
      </c>
      <c r="E98" s="85">
        <f t="shared" ref="E98:H98" si="47">SUM(E91:E97)</f>
        <v>0</v>
      </c>
      <c r="F98" s="85">
        <f t="shared" si="47"/>
        <v>0</v>
      </c>
      <c r="G98" s="85">
        <f t="shared" si="47"/>
        <v>0</v>
      </c>
      <c r="H98" s="85">
        <f t="shared" si="47"/>
        <v>0</v>
      </c>
      <c r="I98" s="85">
        <f t="shared" si="37"/>
        <v>0</v>
      </c>
      <c r="J98" s="85">
        <f>SUM(J91:J92)</f>
        <v>0</v>
      </c>
      <c r="K98" s="85">
        <f t="shared" ref="K98:O98" si="48">SUM(K91:K97)</f>
        <v>0</v>
      </c>
      <c r="L98" s="85">
        <f t="shared" si="48"/>
        <v>0</v>
      </c>
      <c r="M98" s="85">
        <f t="shared" si="48"/>
        <v>0</v>
      </c>
      <c r="N98" s="85">
        <f t="shared" si="48"/>
        <v>0</v>
      </c>
      <c r="O98" s="85">
        <f t="shared" si="48"/>
        <v>0</v>
      </c>
      <c r="P98" s="85">
        <f t="shared" si="38"/>
        <v>0</v>
      </c>
      <c r="Q98" s="82">
        <f t="shared" si="39"/>
        <v>0</v>
      </c>
    </row>
    <row r="99" spans="1:23" s="16" customFormat="1" hidden="1" outlineLevel="1" x14ac:dyDescent="0.2">
      <c r="A99" s="262" t="s">
        <v>180</v>
      </c>
      <c r="B99" s="17" t="s">
        <v>181</v>
      </c>
      <c r="C99" s="112"/>
      <c r="D99" s="112"/>
      <c r="E99" s="112"/>
      <c r="F99" s="112"/>
      <c r="G99" s="112"/>
      <c r="H99" s="112"/>
      <c r="I99" s="85">
        <f t="shared" si="37"/>
        <v>0</v>
      </c>
      <c r="J99" s="112"/>
      <c r="K99" s="112"/>
      <c r="L99" s="112"/>
      <c r="M99" s="112"/>
      <c r="N99" s="112"/>
      <c r="O99" s="112"/>
      <c r="P99" s="85">
        <f t="shared" si="38"/>
        <v>0</v>
      </c>
      <c r="Q99" s="82">
        <f t="shared" si="39"/>
        <v>0</v>
      </c>
    </row>
    <row r="100" spans="1:23" s="16" customFormat="1" hidden="1" outlineLevel="1" x14ac:dyDescent="0.2">
      <c r="A100" s="262"/>
      <c r="B100" s="11" t="s">
        <v>182</v>
      </c>
      <c r="C100" s="93"/>
      <c r="D100" s="93"/>
      <c r="E100" s="93"/>
      <c r="F100" s="93"/>
      <c r="G100" s="93"/>
      <c r="H100" s="93"/>
      <c r="I100" s="85">
        <f t="shared" si="37"/>
        <v>0</v>
      </c>
      <c r="J100" s="93"/>
      <c r="K100" s="93"/>
      <c r="L100" s="93"/>
      <c r="M100" s="93"/>
      <c r="N100" s="93"/>
      <c r="O100" s="93"/>
      <c r="P100" s="85">
        <f t="shared" si="38"/>
        <v>0</v>
      </c>
      <c r="Q100" s="82">
        <f t="shared" si="39"/>
        <v>0</v>
      </c>
      <c r="S100" s="94"/>
    </row>
    <row r="101" spans="1:23" s="16" customFormat="1" hidden="1" outlineLevel="1" x14ac:dyDescent="0.2">
      <c r="A101" s="262"/>
      <c r="B101" s="11" t="s">
        <v>167</v>
      </c>
      <c r="C101" s="93"/>
      <c r="D101" s="93"/>
      <c r="E101" s="93"/>
      <c r="F101" s="93"/>
      <c r="G101" s="93"/>
      <c r="H101" s="93"/>
      <c r="I101" s="85">
        <f t="shared" si="37"/>
        <v>0</v>
      </c>
      <c r="J101" s="93"/>
      <c r="K101" s="93"/>
      <c r="L101" s="93"/>
      <c r="M101" s="93"/>
      <c r="N101" s="93"/>
      <c r="O101" s="93"/>
      <c r="P101" s="85">
        <f t="shared" si="38"/>
        <v>0</v>
      </c>
      <c r="Q101" s="82">
        <f t="shared" si="39"/>
        <v>0</v>
      </c>
    </row>
    <row r="102" spans="1:23" s="16" customFormat="1" hidden="1" outlineLevel="1" x14ac:dyDescent="0.2">
      <c r="A102" s="262"/>
      <c r="B102" s="11" t="s">
        <v>183</v>
      </c>
      <c r="C102" s="219">
        <v>646.25</v>
      </c>
      <c r="D102" s="219">
        <v>646.25</v>
      </c>
      <c r="E102" s="219">
        <v>646.25</v>
      </c>
      <c r="F102" s="219">
        <v>646.25</v>
      </c>
      <c r="G102" s="219">
        <v>646.25</v>
      </c>
      <c r="H102" s="219">
        <v>646.25</v>
      </c>
      <c r="I102" s="85">
        <f t="shared" si="37"/>
        <v>3877.5</v>
      </c>
      <c r="J102" s="219">
        <v>646.25</v>
      </c>
      <c r="K102" s="219">
        <v>646.25</v>
      </c>
      <c r="L102" s="219">
        <v>646.25</v>
      </c>
      <c r="M102" s="219">
        <v>646.25</v>
      </c>
      <c r="N102" s="219">
        <v>646.25</v>
      </c>
      <c r="O102" s="219">
        <v>646.25</v>
      </c>
      <c r="P102" s="85">
        <f t="shared" si="38"/>
        <v>3877.5</v>
      </c>
      <c r="Q102" s="82">
        <f t="shared" si="39"/>
        <v>7755</v>
      </c>
      <c r="R102" s="94"/>
      <c r="S102" s="94"/>
      <c r="T102" s="94"/>
      <c r="U102" s="94"/>
      <c r="W102" s="24">
        <f>880+583+566.5</f>
        <v>2029.5</v>
      </c>
    </row>
    <row r="103" spans="1:23" s="16" customFormat="1" hidden="1" outlineLevel="1" x14ac:dyDescent="0.2">
      <c r="A103" s="262"/>
      <c r="B103" s="11" t="s">
        <v>184</v>
      </c>
      <c r="C103" s="93">
        <v>0</v>
      </c>
      <c r="D103" s="93">
        <v>0</v>
      </c>
      <c r="E103" s="93">
        <v>0</v>
      </c>
      <c r="F103" s="93">
        <v>0</v>
      </c>
      <c r="G103" s="93">
        <v>0</v>
      </c>
      <c r="H103" s="93">
        <v>0</v>
      </c>
      <c r="I103" s="85">
        <f t="shared" si="37"/>
        <v>0</v>
      </c>
      <c r="J103" s="93">
        <v>0</v>
      </c>
      <c r="K103" s="93">
        <v>0</v>
      </c>
      <c r="L103" s="93">
        <v>0</v>
      </c>
      <c r="M103" s="93">
        <v>0</v>
      </c>
      <c r="N103" s="93">
        <v>1913</v>
      </c>
      <c r="O103" s="93">
        <v>0</v>
      </c>
      <c r="P103" s="85">
        <f t="shared" si="38"/>
        <v>1913</v>
      </c>
      <c r="Q103" s="82">
        <f t="shared" si="39"/>
        <v>1913</v>
      </c>
    </row>
    <row r="104" spans="1:23" s="16" customFormat="1" hidden="1" outlineLevel="1" x14ac:dyDescent="0.2">
      <c r="A104" s="262"/>
      <c r="B104" s="11" t="s">
        <v>185</v>
      </c>
      <c r="C104" s="93"/>
      <c r="D104" s="93"/>
      <c r="E104" s="93"/>
      <c r="F104" s="93"/>
      <c r="G104" s="93"/>
      <c r="H104" s="93"/>
      <c r="I104" s="85">
        <f t="shared" si="37"/>
        <v>0</v>
      </c>
      <c r="J104" s="93"/>
      <c r="K104" s="93"/>
      <c r="L104" s="93"/>
      <c r="M104" s="93"/>
      <c r="N104" s="93"/>
      <c r="O104" s="93"/>
      <c r="P104" s="85">
        <f t="shared" si="38"/>
        <v>0</v>
      </c>
      <c r="Q104" s="82">
        <f t="shared" si="39"/>
        <v>0</v>
      </c>
      <c r="R104" s="94"/>
      <c r="T104" s="94"/>
      <c r="U104" s="94"/>
    </row>
    <row r="105" spans="1:23" s="16" customFormat="1" hidden="1" outlineLevel="1" x14ac:dyDescent="0.2">
      <c r="A105" s="262"/>
      <c r="B105" s="11" t="s">
        <v>128</v>
      </c>
      <c r="C105" s="93"/>
      <c r="D105" s="93"/>
      <c r="E105" s="93"/>
      <c r="F105" s="93"/>
      <c r="G105" s="93"/>
      <c r="H105" s="93"/>
      <c r="I105" s="85">
        <f t="shared" si="37"/>
        <v>0</v>
      </c>
      <c r="J105" s="93"/>
      <c r="K105" s="93"/>
      <c r="L105" s="93"/>
      <c r="M105" s="93"/>
      <c r="N105" s="93"/>
      <c r="O105" s="93"/>
      <c r="P105" s="85">
        <f t="shared" si="38"/>
        <v>0</v>
      </c>
      <c r="Q105" s="82">
        <f t="shared" si="39"/>
        <v>0</v>
      </c>
    </row>
    <row r="106" spans="1:23" s="16" customFormat="1" hidden="1" outlineLevel="1" x14ac:dyDescent="0.2">
      <c r="A106" s="262"/>
      <c r="B106" s="11" t="s">
        <v>132</v>
      </c>
      <c r="C106" s="93"/>
      <c r="D106" s="93"/>
      <c r="E106" s="93"/>
      <c r="F106" s="93"/>
      <c r="G106" s="93"/>
      <c r="H106" s="93"/>
      <c r="I106" s="85">
        <f t="shared" si="37"/>
        <v>0</v>
      </c>
      <c r="J106" s="93"/>
      <c r="K106" s="93"/>
      <c r="L106" s="93"/>
      <c r="M106" s="93"/>
      <c r="N106" s="93"/>
      <c r="O106" s="93"/>
      <c r="P106" s="85">
        <f t="shared" si="38"/>
        <v>0</v>
      </c>
      <c r="Q106" s="82">
        <f t="shared" si="39"/>
        <v>0</v>
      </c>
    </row>
    <row r="107" spans="1:23" s="16" customFormat="1" hidden="1" outlineLevel="1" x14ac:dyDescent="0.2">
      <c r="A107" s="263"/>
      <c r="B107" s="11" t="s">
        <v>133</v>
      </c>
      <c r="C107" s="93"/>
      <c r="D107" s="93"/>
      <c r="E107" s="93"/>
      <c r="F107" s="93"/>
      <c r="G107" s="93"/>
      <c r="H107" s="93"/>
      <c r="I107" s="85">
        <f t="shared" si="37"/>
        <v>0</v>
      </c>
      <c r="J107" s="93"/>
      <c r="K107" s="93"/>
      <c r="L107" s="93"/>
      <c r="M107" s="93"/>
      <c r="N107" s="93"/>
      <c r="O107" s="93"/>
      <c r="P107" s="85">
        <f t="shared" si="38"/>
        <v>0</v>
      </c>
      <c r="Q107" s="82">
        <f t="shared" si="39"/>
        <v>0</v>
      </c>
    </row>
    <row r="108" spans="1:23" s="86" customFormat="1" collapsed="1" x14ac:dyDescent="0.25">
      <c r="A108" s="260" t="s">
        <v>186</v>
      </c>
      <c r="B108" s="261"/>
      <c r="C108" s="85">
        <f>SUM(C99:C107)</f>
        <v>646.25</v>
      </c>
      <c r="D108" s="85">
        <f>SUM(D99:D107)</f>
        <v>646.25</v>
      </c>
      <c r="E108" s="85">
        <f t="shared" ref="E108:H108" si="49">SUM(E99:E107)</f>
        <v>646.25</v>
      </c>
      <c r="F108" s="85">
        <f t="shared" si="49"/>
        <v>646.25</v>
      </c>
      <c r="G108" s="85">
        <f t="shared" si="49"/>
        <v>646.25</v>
      </c>
      <c r="H108" s="85">
        <f t="shared" si="49"/>
        <v>646.25</v>
      </c>
      <c r="I108" s="85">
        <f t="shared" si="37"/>
        <v>3877.5</v>
      </c>
      <c r="J108" s="85">
        <f>SUM(J99:J107)</f>
        <v>646.25</v>
      </c>
      <c r="K108" s="85">
        <f t="shared" ref="K108:O108" si="50">SUM(K99:K107)</f>
        <v>646.25</v>
      </c>
      <c r="L108" s="85">
        <f>SUM(L99:L107)</f>
        <v>646.25</v>
      </c>
      <c r="M108" s="85">
        <f>SUM(M99:M107)</f>
        <v>646.25</v>
      </c>
      <c r="N108" s="85">
        <f t="shared" si="50"/>
        <v>2559.25</v>
      </c>
      <c r="O108" s="85">
        <f t="shared" si="50"/>
        <v>646.25</v>
      </c>
      <c r="P108" s="85">
        <f t="shared" si="38"/>
        <v>5790.5</v>
      </c>
      <c r="Q108" s="82">
        <f t="shared" si="39"/>
        <v>9668</v>
      </c>
    </row>
    <row r="109" spans="1:23" s="16" customFormat="1" hidden="1" outlineLevel="1" x14ac:dyDescent="0.2">
      <c r="A109" s="253" t="s">
        <v>187</v>
      </c>
      <c r="B109" s="17" t="s">
        <v>188</v>
      </c>
      <c r="C109" s="89"/>
      <c r="D109" s="89"/>
      <c r="E109" s="89"/>
      <c r="F109" s="89"/>
      <c r="G109" s="89"/>
      <c r="H109" s="89"/>
      <c r="I109" s="85">
        <f t="shared" si="37"/>
        <v>0</v>
      </c>
      <c r="J109" s="89"/>
      <c r="K109" s="89"/>
      <c r="L109" s="89"/>
      <c r="M109" s="89"/>
      <c r="N109" s="89"/>
      <c r="O109" s="89"/>
      <c r="P109" s="85">
        <f t="shared" si="38"/>
        <v>0</v>
      </c>
      <c r="Q109" s="82">
        <f t="shared" si="39"/>
        <v>0</v>
      </c>
    </row>
    <row r="110" spans="1:23" s="16" customFormat="1" hidden="1" outlineLevel="1" x14ac:dyDescent="0.2">
      <c r="A110" s="254"/>
      <c r="B110" s="11" t="s">
        <v>189</v>
      </c>
      <c r="C110" s="88"/>
      <c r="D110" s="88"/>
      <c r="E110" s="88"/>
      <c r="F110" s="88"/>
      <c r="G110" s="88"/>
      <c r="H110" s="88"/>
      <c r="I110" s="85">
        <f t="shared" si="37"/>
        <v>0</v>
      </c>
      <c r="J110" s="88"/>
      <c r="K110" s="88"/>
      <c r="L110" s="88"/>
      <c r="M110" s="88"/>
      <c r="N110" s="88"/>
      <c r="O110" s="88"/>
      <c r="P110" s="85">
        <f t="shared" si="38"/>
        <v>0</v>
      </c>
      <c r="Q110" s="82">
        <f t="shared" si="39"/>
        <v>0</v>
      </c>
    </row>
    <row r="111" spans="1:23" s="16" customFormat="1" hidden="1" outlineLevel="1" x14ac:dyDescent="0.2">
      <c r="A111" s="254"/>
      <c r="B111" s="11" t="s">
        <v>190</v>
      </c>
      <c r="C111" s="88"/>
      <c r="D111" s="88"/>
      <c r="E111" s="88"/>
      <c r="F111" s="88"/>
      <c r="G111" s="88"/>
      <c r="H111" s="88"/>
      <c r="I111" s="85">
        <f t="shared" si="37"/>
        <v>0</v>
      </c>
      <c r="J111" s="88"/>
      <c r="K111" s="88">
        <v>110.62</v>
      </c>
      <c r="L111" s="88"/>
      <c r="M111" s="88">
        <v>60</v>
      </c>
      <c r="N111" s="88"/>
      <c r="O111" s="88"/>
      <c r="P111" s="85">
        <f t="shared" si="38"/>
        <v>170.62</v>
      </c>
      <c r="Q111" s="82">
        <f t="shared" si="39"/>
        <v>170.62</v>
      </c>
    </row>
    <row r="112" spans="1:23" s="16" customFormat="1" hidden="1" outlineLevel="1" x14ac:dyDescent="0.2">
      <c r="A112" s="254"/>
      <c r="B112" s="11" t="s">
        <v>167</v>
      </c>
      <c r="C112" s="88"/>
      <c r="D112" s="88"/>
      <c r="E112" s="88"/>
      <c r="F112" s="88"/>
      <c r="G112" s="88"/>
      <c r="H112" s="88"/>
      <c r="I112" s="85">
        <f t="shared" si="37"/>
        <v>0</v>
      </c>
      <c r="J112" s="88"/>
      <c r="K112" s="88"/>
      <c r="L112" s="88"/>
      <c r="M112" s="88"/>
      <c r="N112" s="88"/>
      <c r="O112" s="88"/>
      <c r="P112" s="85">
        <f t="shared" si="38"/>
        <v>0</v>
      </c>
      <c r="Q112" s="82">
        <f t="shared" si="39"/>
        <v>0</v>
      </c>
    </row>
    <row r="113" spans="1:26" s="16" customFormat="1" hidden="1" outlineLevel="1" x14ac:dyDescent="0.2">
      <c r="A113" s="254"/>
      <c r="B113" s="11" t="s">
        <v>191</v>
      </c>
      <c r="C113" s="88"/>
      <c r="D113" s="88"/>
      <c r="E113" s="88"/>
      <c r="F113" s="88"/>
      <c r="G113" s="88"/>
      <c r="H113" s="88"/>
      <c r="I113" s="85">
        <f t="shared" si="37"/>
        <v>0</v>
      </c>
      <c r="J113" s="88"/>
      <c r="K113" s="88"/>
      <c r="L113" s="88"/>
      <c r="M113" s="88"/>
      <c r="N113" s="88"/>
      <c r="O113" s="88"/>
      <c r="P113" s="85">
        <f t="shared" si="38"/>
        <v>0</v>
      </c>
      <c r="Q113" s="82">
        <f t="shared" si="39"/>
        <v>0</v>
      </c>
    </row>
    <row r="114" spans="1:26" s="16" customFormat="1" hidden="1" outlineLevel="1" x14ac:dyDescent="0.2">
      <c r="A114" s="254"/>
      <c r="B114" s="11" t="s">
        <v>192</v>
      </c>
      <c r="C114" s="88"/>
      <c r="D114" s="88"/>
      <c r="E114" s="88"/>
      <c r="F114" s="88"/>
      <c r="G114" s="88"/>
      <c r="H114" s="88"/>
      <c r="I114" s="85">
        <f t="shared" si="37"/>
        <v>0</v>
      </c>
      <c r="J114" s="88"/>
      <c r="K114" s="88"/>
      <c r="L114" s="88"/>
      <c r="M114" s="88"/>
      <c r="N114" s="88"/>
      <c r="O114" s="88"/>
      <c r="P114" s="85">
        <f t="shared" si="38"/>
        <v>0</v>
      </c>
      <c r="Q114" s="82">
        <f t="shared" si="39"/>
        <v>0</v>
      </c>
    </row>
    <row r="115" spans="1:26" hidden="1" outlineLevel="1" x14ac:dyDescent="0.2">
      <c r="A115" s="254"/>
      <c r="B115" s="11" t="s">
        <v>193</v>
      </c>
      <c r="C115" s="88"/>
      <c r="D115" s="88"/>
      <c r="E115" s="88"/>
      <c r="F115" s="88"/>
      <c r="G115" s="88"/>
      <c r="H115" s="88"/>
      <c r="I115" s="85">
        <f t="shared" si="37"/>
        <v>0</v>
      </c>
      <c r="J115" s="88"/>
      <c r="K115" s="88"/>
      <c r="L115" s="88"/>
      <c r="M115" s="88"/>
      <c r="N115" s="88"/>
      <c r="O115" s="88"/>
      <c r="P115" s="85">
        <f t="shared" si="38"/>
        <v>0</v>
      </c>
      <c r="Q115" s="82">
        <f t="shared" si="39"/>
        <v>0</v>
      </c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idden="1" outlineLevel="1" x14ac:dyDescent="0.2">
      <c r="A116" s="254"/>
      <c r="B116" s="11" t="s">
        <v>194</v>
      </c>
      <c r="C116" s="88"/>
      <c r="D116" s="88"/>
      <c r="E116" s="88"/>
      <c r="F116" s="88"/>
      <c r="G116" s="88"/>
      <c r="H116" s="88"/>
      <c r="I116" s="85">
        <f t="shared" si="37"/>
        <v>0</v>
      </c>
      <c r="J116" s="88"/>
      <c r="K116" s="88"/>
      <c r="L116" s="88"/>
      <c r="M116" s="88"/>
      <c r="N116" s="88"/>
      <c r="O116" s="88"/>
      <c r="P116" s="85">
        <f t="shared" si="38"/>
        <v>0</v>
      </c>
      <c r="Q116" s="82">
        <f t="shared" si="39"/>
        <v>0</v>
      </c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idden="1" outlineLevel="1" x14ac:dyDescent="0.2">
      <c r="A117" s="255"/>
      <c r="B117" s="11"/>
      <c r="C117" s="88"/>
      <c r="D117" s="88"/>
      <c r="E117" s="88"/>
      <c r="F117" s="88"/>
      <c r="G117" s="88"/>
      <c r="H117" s="88"/>
      <c r="I117" s="85">
        <f t="shared" si="37"/>
        <v>0</v>
      </c>
      <c r="J117" s="88"/>
      <c r="K117" s="88"/>
      <c r="L117" s="88"/>
      <c r="M117" s="88"/>
      <c r="N117" s="88"/>
      <c r="O117" s="88"/>
      <c r="P117" s="85">
        <f t="shared" si="38"/>
        <v>0</v>
      </c>
      <c r="Q117" s="82">
        <f t="shared" si="39"/>
        <v>0</v>
      </c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s="86" customFormat="1" collapsed="1" x14ac:dyDescent="0.25">
      <c r="A118" s="260" t="s">
        <v>195</v>
      </c>
      <c r="B118" s="261"/>
      <c r="C118" s="85">
        <f>SUM(C109:C117)</f>
        <v>0</v>
      </c>
      <c r="D118" s="85">
        <f>SUM(D109:D117)</f>
        <v>0</v>
      </c>
      <c r="E118" s="85">
        <f t="shared" ref="E118:H118" si="51">SUM(E109:E117)</f>
        <v>0</v>
      </c>
      <c r="F118" s="85">
        <f t="shared" si="51"/>
        <v>0</v>
      </c>
      <c r="G118" s="85">
        <f t="shared" si="51"/>
        <v>0</v>
      </c>
      <c r="H118" s="85">
        <f t="shared" si="51"/>
        <v>0</v>
      </c>
      <c r="I118" s="85">
        <f t="shared" si="37"/>
        <v>0</v>
      </c>
      <c r="J118" s="85">
        <f t="shared" ref="J118:N118" si="52">SUM(J109:J117)</f>
        <v>0</v>
      </c>
      <c r="K118" s="85">
        <f t="shared" si="52"/>
        <v>110.62</v>
      </c>
      <c r="L118" s="85">
        <f t="shared" si="52"/>
        <v>0</v>
      </c>
      <c r="M118" s="85">
        <f t="shared" si="52"/>
        <v>60</v>
      </c>
      <c r="N118" s="85">
        <f t="shared" si="52"/>
        <v>0</v>
      </c>
      <c r="O118" s="85">
        <f>SUM(O109:O117)</f>
        <v>0</v>
      </c>
      <c r="P118" s="85">
        <f t="shared" si="38"/>
        <v>170.62</v>
      </c>
      <c r="Q118" s="82">
        <f t="shared" si="39"/>
        <v>170.62</v>
      </c>
      <c r="Y118" s="217"/>
    </row>
    <row r="119" spans="1:26" s="6" customFormat="1" hidden="1" outlineLevel="1" x14ac:dyDescent="0.2">
      <c r="A119" s="245"/>
      <c r="B119" s="11" t="s">
        <v>15</v>
      </c>
      <c r="C119" s="88"/>
      <c r="D119" s="88"/>
      <c r="E119" s="88"/>
      <c r="F119" s="88"/>
      <c r="G119" s="88"/>
      <c r="H119" s="88"/>
      <c r="I119" s="85">
        <f t="shared" si="37"/>
        <v>0</v>
      </c>
      <c r="J119" s="88"/>
      <c r="K119" s="88"/>
      <c r="L119" s="88"/>
      <c r="M119" s="88"/>
      <c r="N119" s="88"/>
      <c r="O119" s="88"/>
      <c r="P119" s="85">
        <f t="shared" si="38"/>
        <v>0</v>
      </c>
      <c r="Q119" s="82">
        <f t="shared" si="39"/>
        <v>0</v>
      </c>
    </row>
    <row r="120" spans="1:26" s="6" customFormat="1" hidden="1" outlineLevel="1" x14ac:dyDescent="0.2">
      <c r="A120" s="245"/>
      <c r="B120" s="11" t="s">
        <v>196</v>
      </c>
      <c r="C120" s="88"/>
      <c r="D120" s="88"/>
      <c r="E120" s="88"/>
      <c r="F120" s="88"/>
      <c r="G120" s="88"/>
      <c r="H120" s="88"/>
      <c r="I120" s="85">
        <f t="shared" si="37"/>
        <v>0</v>
      </c>
      <c r="J120" s="88"/>
      <c r="K120" s="88"/>
      <c r="L120" s="88"/>
      <c r="M120" s="88"/>
      <c r="N120" s="88"/>
      <c r="O120" s="88"/>
      <c r="P120" s="85">
        <f t="shared" si="38"/>
        <v>0</v>
      </c>
      <c r="Q120" s="82">
        <f t="shared" si="39"/>
        <v>0</v>
      </c>
    </row>
    <row r="121" spans="1:26" s="6" customFormat="1" hidden="1" outlineLevel="1" x14ac:dyDescent="0.2">
      <c r="A121" s="245"/>
      <c r="B121" s="11" t="s">
        <v>197</v>
      </c>
      <c r="C121" s="88"/>
      <c r="D121" s="88"/>
      <c r="E121" s="88"/>
      <c r="F121" s="88"/>
      <c r="G121" s="88"/>
      <c r="H121" s="88"/>
      <c r="I121" s="85">
        <f t="shared" si="37"/>
        <v>0</v>
      </c>
      <c r="J121" s="88"/>
      <c r="K121" s="88"/>
      <c r="L121" s="88"/>
      <c r="M121" s="88"/>
      <c r="N121" s="88"/>
      <c r="O121" s="88"/>
      <c r="P121" s="85">
        <f t="shared" si="38"/>
        <v>0</v>
      </c>
      <c r="Q121" s="82">
        <f t="shared" si="39"/>
        <v>0</v>
      </c>
    </row>
    <row r="122" spans="1:26" s="6" customFormat="1" hidden="1" outlineLevel="1" x14ac:dyDescent="0.2">
      <c r="A122" s="245"/>
      <c r="B122" s="11" t="s">
        <v>198</v>
      </c>
      <c r="C122" s="88"/>
      <c r="D122" s="88"/>
      <c r="E122" s="88"/>
      <c r="F122" s="88"/>
      <c r="G122" s="88"/>
      <c r="H122" s="88"/>
      <c r="I122" s="85">
        <f t="shared" si="37"/>
        <v>0</v>
      </c>
      <c r="J122" s="88"/>
      <c r="K122" s="88"/>
      <c r="L122" s="88"/>
      <c r="M122" s="88"/>
      <c r="N122" s="88"/>
      <c r="O122" s="88"/>
      <c r="P122" s="85">
        <f t="shared" si="38"/>
        <v>0</v>
      </c>
      <c r="Q122" s="82">
        <f t="shared" si="39"/>
        <v>0</v>
      </c>
    </row>
    <row r="123" spans="1:26" s="6" customFormat="1" hidden="1" outlineLevel="1" x14ac:dyDescent="0.2">
      <c r="A123" s="245"/>
      <c r="B123" s="114" t="s">
        <v>16</v>
      </c>
      <c r="C123" s="88"/>
      <c r="D123" s="88"/>
      <c r="E123" s="88"/>
      <c r="F123" s="88"/>
      <c r="G123" s="88"/>
      <c r="H123" s="88"/>
      <c r="I123" s="85">
        <f t="shared" si="37"/>
        <v>0</v>
      </c>
      <c r="J123" s="88"/>
      <c r="K123" s="88"/>
      <c r="L123" s="88"/>
      <c r="M123" s="88"/>
      <c r="N123" s="88"/>
      <c r="O123" s="88"/>
      <c r="P123" s="85">
        <f t="shared" si="38"/>
        <v>0</v>
      </c>
      <c r="Q123" s="82">
        <f t="shared" si="39"/>
        <v>0</v>
      </c>
    </row>
    <row r="124" spans="1:26" s="6" customFormat="1" hidden="1" outlineLevel="1" x14ac:dyDescent="0.2">
      <c r="A124" s="245"/>
      <c r="B124" s="11" t="s">
        <v>17</v>
      </c>
      <c r="C124" s="88"/>
      <c r="D124" s="88"/>
      <c r="E124" s="88"/>
      <c r="F124" s="88"/>
      <c r="G124" s="88"/>
      <c r="H124" s="88"/>
      <c r="I124" s="85">
        <f t="shared" si="37"/>
        <v>0</v>
      </c>
      <c r="J124" s="88"/>
      <c r="K124" s="88"/>
      <c r="L124" s="88"/>
      <c r="M124" s="88"/>
      <c r="N124" s="88"/>
      <c r="O124" s="88"/>
      <c r="P124" s="85">
        <f t="shared" si="38"/>
        <v>0</v>
      </c>
      <c r="Q124" s="82">
        <f t="shared" si="39"/>
        <v>0</v>
      </c>
    </row>
    <row r="125" spans="1:26" s="6" customFormat="1" hidden="1" outlineLevel="1" x14ac:dyDescent="0.2">
      <c r="A125" s="245"/>
      <c r="B125" s="11" t="s">
        <v>18</v>
      </c>
      <c r="C125" s="88"/>
      <c r="D125" s="88"/>
      <c r="E125" s="88"/>
      <c r="F125" s="88"/>
      <c r="G125" s="88"/>
      <c r="H125" s="88"/>
      <c r="I125" s="85">
        <f t="shared" si="37"/>
        <v>0</v>
      </c>
      <c r="J125" s="88"/>
      <c r="K125" s="88"/>
      <c r="L125" s="88"/>
      <c r="M125" s="88"/>
      <c r="N125" s="88"/>
      <c r="O125" s="88"/>
      <c r="P125" s="85">
        <f t="shared" si="38"/>
        <v>0</v>
      </c>
      <c r="Q125" s="82">
        <f t="shared" si="39"/>
        <v>0</v>
      </c>
    </row>
    <row r="126" spans="1:26" s="6" customFormat="1" hidden="1" outlineLevel="1" x14ac:dyDescent="0.2">
      <c r="A126" s="245"/>
      <c r="B126" s="11" t="s">
        <v>19</v>
      </c>
      <c r="C126" s="88"/>
      <c r="D126" s="88"/>
      <c r="E126" s="88"/>
      <c r="F126" s="88"/>
      <c r="G126" s="88"/>
      <c r="H126" s="88"/>
      <c r="I126" s="85">
        <f t="shared" si="37"/>
        <v>0</v>
      </c>
      <c r="J126" s="88"/>
      <c r="K126" s="88"/>
      <c r="L126" s="88"/>
      <c r="M126" s="88"/>
      <c r="N126" s="88"/>
      <c r="O126" s="88"/>
      <c r="P126" s="85">
        <f t="shared" si="38"/>
        <v>0</v>
      </c>
      <c r="Q126" s="82">
        <f t="shared" si="39"/>
        <v>0</v>
      </c>
    </row>
    <row r="127" spans="1:26" s="6" customFormat="1" hidden="1" outlineLevel="1" x14ac:dyDescent="0.2">
      <c r="A127" s="245"/>
      <c r="B127" s="11" t="s">
        <v>20</v>
      </c>
      <c r="C127" s="88"/>
      <c r="D127" s="88"/>
      <c r="E127" s="88"/>
      <c r="F127" s="88"/>
      <c r="G127" s="88"/>
      <c r="H127" s="88"/>
      <c r="I127" s="85">
        <f t="shared" si="37"/>
        <v>0</v>
      </c>
      <c r="J127" s="88"/>
      <c r="K127" s="88"/>
      <c r="L127" s="88"/>
      <c r="M127" s="88"/>
      <c r="N127" s="88"/>
      <c r="O127" s="88"/>
      <c r="P127" s="85">
        <f t="shared" si="38"/>
        <v>0</v>
      </c>
      <c r="Q127" s="82">
        <f t="shared" si="39"/>
        <v>0</v>
      </c>
    </row>
    <row r="128" spans="1:26" s="6" customFormat="1" hidden="1" outlineLevel="1" x14ac:dyDescent="0.2">
      <c r="A128" s="245"/>
      <c r="B128" s="11" t="s">
        <v>21</v>
      </c>
      <c r="C128" s="88"/>
      <c r="D128" s="88"/>
      <c r="E128" s="88"/>
      <c r="F128" s="88"/>
      <c r="G128" s="88"/>
      <c r="H128" s="88"/>
      <c r="I128" s="85">
        <f t="shared" si="37"/>
        <v>0</v>
      </c>
      <c r="J128" s="88"/>
      <c r="K128" s="88"/>
      <c r="L128" s="88"/>
      <c r="M128" s="88"/>
      <c r="N128" s="88"/>
      <c r="O128" s="88"/>
      <c r="P128" s="85">
        <f t="shared" si="38"/>
        <v>0</v>
      </c>
      <c r="Q128" s="82">
        <f t="shared" si="39"/>
        <v>0</v>
      </c>
    </row>
    <row r="129" spans="1:18" s="6" customFormat="1" hidden="1" outlineLevel="1" x14ac:dyDescent="0.2">
      <c r="A129" s="245"/>
      <c r="B129" s="11" t="s">
        <v>22</v>
      </c>
      <c r="C129" s="88"/>
      <c r="D129" s="88"/>
      <c r="E129" s="88"/>
      <c r="F129" s="88"/>
      <c r="G129" s="88"/>
      <c r="H129" s="88"/>
      <c r="I129" s="85">
        <f t="shared" si="37"/>
        <v>0</v>
      </c>
      <c r="J129" s="88"/>
      <c r="K129" s="88"/>
      <c r="L129" s="88"/>
      <c r="M129" s="88"/>
      <c r="N129" s="88"/>
      <c r="O129" s="88"/>
      <c r="P129" s="85">
        <f t="shared" si="38"/>
        <v>0</v>
      </c>
      <c r="Q129" s="82">
        <f t="shared" si="39"/>
        <v>0</v>
      </c>
    </row>
    <row r="130" spans="1:18" s="6" customFormat="1" hidden="1" outlineLevel="1" x14ac:dyDescent="0.2">
      <c r="A130" s="245"/>
      <c r="B130" s="11" t="s">
        <v>23</v>
      </c>
      <c r="C130" s="88"/>
      <c r="D130" s="88"/>
      <c r="E130" s="88"/>
      <c r="F130" s="88"/>
      <c r="G130" s="88"/>
      <c r="H130" s="88"/>
      <c r="I130" s="85">
        <f t="shared" si="37"/>
        <v>0</v>
      </c>
      <c r="J130" s="88"/>
      <c r="K130" s="88"/>
      <c r="L130" s="88"/>
      <c r="M130" s="88"/>
      <c r="N130" s="88"/>
      <c r="O130" s="88"/>
      <c r="P130" s="85">
        <f t="shared" si="38"/>
        <v>0</v>
      </c>
      <c r="Q130" s="82">
        <f t="shared" si="39"/>
        <v>0</v>
      </c>
    </row>
    <row r="131" spans="1:18" s="6" customFormat="1" hidden="1" outlineLevel="1" x14ac:dyDescent="0.2">
      <c r="A131" s="245"/>
      <c r="B131" s="11" t="s">
        <v>24</v>
      </c>
      <c r="C131" s="88"/>
      <c r="D131" s="88"/>
      <c r="E131" s="88"/>
      <c r="F131" s="88"/>
      <c r="G131" s="88"/>
      <c r="H131" s="88"/>
      <c r="I131" s="85">
        <f t="shared" si="37"/>
        <v>0</v>
      </c>
      <c r="J131" s="88"/>
      <c r="K131" s="88"/>
      <c r="L131" s="88"/>
      <c r="M131" s="88"/>
      <c r="N131" s="88"/>
      <c r="O131" s="88"/>
      <c r="P131" s="85">
        <f t="shared" si="38"/>
        <v>0</v>
      </c>
      <c r="Q131" s="82">
        <f t="shared" si="39"/>
        <v>0</v>
      </c>
    </row>
    <row r="132" spans="1:18" s="6" customFormat="1" hidden="1" outlineLevel="1" x14ac:dyDescent="0.2">
      <c r="A132" s="245"/>
      <c r="B132" s="11" t="s">
        <v>25</v>
      </c>
      <c r="C132" s="88"/>
      <c r="D132" s="88"/>
      <c r="E132" s="88"/>
      <c r="F132" s="88"/>
      <c r="G132" s="88"/>
      <c r="H132" s="88"/>
      <c r="I132" s="85">
        <f t="shared" si="37"/>
        <v>0</v>
      </c>
      <c r="J132" s="88"/>
      <c r="K132" s="88"/>
      <c r="L132" s="88"/>
      <c r="M132" s="88"/>
      <c r="N132" s="88"/>
      <c r="O132" s="88"/>
      <c r="P132" s="85">
        <f t="shared" si="38"/>
        <v>0</v>
      </c>
      <c r="Q132" s="82">
        <f t="shared" si="39"/>
        <v>0</v>
      </c>
    </row>
    <row r="133" spans="1:18" s="6" customFormat="1" hidden="1" outlineLevel="1" x14ac:dyDescent="0.2">
      <c r="A133" s="245"/>
      <c r="B133" s="11" t="s">
        <v>26</v>
      </c>
      <c r="C133" s="88"/>
      <c r="D133" s="88"/>
      <c r="E133" s="88"/>
      <c r="F133" s="88"/>
      <c r="G133" s="88"/>
      <c r="H133" s="88"/>
      <c r="I133" s="85">
        <f t="shared" si="37"/>
        <v>0</v>
      </c>
      <c r="J133" s="88"/>
      <c r="K133" s="88"/>
      <c r="L133" s="88"/>
      <c r="M133" s="88"/>
      <c r="N133" s="88"/>
      <c r="O133" s="88"/>
      <c r="P133" s="85">
        <f t="shared" si="38"/>
        <v>0</v>
      </c>
      <c r="Q133" s="82">
        <f t="shared" si="39"/>
        <v>0</v>
      </c>
    </row>
    <row r="134" spans="1:18" s="6" customFormat="1" hidden="1" outlineLevel="1" x14ac:dyDescent="0.2">
      <c r="A134" s="245"/>
      <c r="B134" s="11" t="s">
        <v>27</v>
      </c>
      <c r="C134" s="88"/>
      <c r="D134" s="88"/>
      <c r="E134" s="88"/>
      <c r="F134" s="88"/>
      <c r="G134" s="88"/>
      <c r="H134" s="88"/>
      <c r="I134" s="85">
        <f t="shared" ref="I134:I182" si="53">SUM(C134:H134)</f>
        <v>0</v>
      </c>
      <c r="J134" s="88"/>
      <c r="K134" s="88"/>
      <c r="L134" s="88"/>
      <c r="M134" s="88"/>
      <c r="N134" s="88"/>
      <c r="O134" s="88"/>
      <c r="P134" s="85">
        <f t="shared" ref="P134:P182" si="54">SUM(J134:O134)</f>
        <v>0</v>
      </c>
      <c r="Q134" s="82">
        <f t="shared" ref="Q134:Q182" si="55">+I134+P134</f>
        <v>0</v>
      </c>
    </row>
    <row r="135" spans="1:18" s="6" customFormat="1" hidden="1" outlineLevel="1" x14ac:dyDescent="0.2">
      <c r="A135" s="245"/>
      <c r="B135" s="11" t="s">
        <v>28</v>
      </c>
      <c r="C135" s="88"/>
      <c r="D135" s="88"/>
      <c r="E135" s="88"/>
      <c r="F135" s="88"/>
      <c r="G135" s="88"/>
      <c r="H135" s="88"/>
      <c r="I135" s="85">
        <f t="shared" si="53"/>
        <v>0</v>
      </c>
      <c r="J135" s="88"/>
      <c r="K135" s="88"/>
      <c r="L135" s="88"/>
      <c r="M135" s="88"/>
      <c r="N135" s="88"/>
      <c r="O135" s="88"/>
      <c r="P135" s="85">
        <f t="shared" si="54"/>
        <v>0</v>
      </c>
      <c r="Q135" s="82">
        <f t="shared" si="55"/>
        <v>0</v>
      </c>
    </row>
    <row r="136" spans="1:18" s="6" customFormat="1" hidden="1" outlineLevel="1" x14ac:dyDescent="0.2">
      <c r="A136" s="245"/>
      <c r="B136" s="11"/>
      <c r="C136" s="88"/>
      <c r="D136" s="88"/>
      <c r="E136" s="88"/>
      <c r="F136" s="88"/>
      <c r="G136" s="88"/>
      <c r="H136" s="88"/>
      <c r="I136" s="85">
        <f t="shared" si="53"/>
        <v>0</v>
      </c>
      <c r="J136" s="88"/>
      <c r="K136" s="88"/>
      <c r="L136" s="88"/>
      <c r="M136" s="88"/>
      <c r="N136" s="88"/>
      <c r="O136" s="88"/>
      <c r="P136" s="85">
        <f t="shared" si="54"/>
        <v>0</v>
      </c>
      <c r="Q136" s="82">
        <f t="shared" si="55"/>
        <v>0</v>
      </c>
    </row>
    <row r="137" spans="1:18" s="6" customFormat="1" hidden="1" outlineLevel="1" x14ac:dyDescent="0.2">
      <c r="A137" s="245"/>
      <c r="B137" s="11"/>
      <c r="C137" s="88"/>
      <c r="D137" s="88"/>
      <c r="E137" s="88"/>
      <c r="F137" s="88"/>
      <c r="G137" s="88"/>
      <c r="H137" s="88"/>
      <c r="I137" s="85">
        <f t="shared" si="53"/>
        <v>0</v>
      </c>
      <c r="J137" s="88"/>
      <c r="K137" s="88"/>
      <c r="L137" s="88"/>
      <c r="M137" s="88"/>
      <c r="N137" s="88"/>
      <c r="O137" s="88"/>
      <c r="P137" s="85">
        <f t="shared" si="54"/>
        <v>0</v>
      </c>
      <c r="Q137" s="82">
        <f t="shared" si="55"/>
        <v>0</v>
      </c>
    </row>
    <row r="138" spans="1:18" s="86" customFormat="1" collapsed="1" x14ac:dyDescent="0.25">
      <c r="A138" s="260" t="s">
        <v>199</v>
      </c>
      <c r="B138" s="261"/>
      <c r="C138" s="85">
        <f>SUM(C119:C137)</f>
        <v>0</v>
      </c>
      <c r="D138" s="85">
        <f>SUM(D119:D137)</f>
        <v>0</v>
      </c>
      <c r="E138" s="85">
        <f t="shared" ref="E138:H138" si="56">SUM(E119:E137)</f>
        <v>0</v>
      </c>
      <c r="F138" s="85">
        <f t="shared" si="56"/>
        <v>0</v>
      </c>
      <c r="G138" s="85">
        <f t="shared" si="56"/>
        <v>0</v>
      </c>
      <c r="H138" s="85">
        <f t="shared" si="56"/>
        <v>0</v>
      </c>
      <c r="I138" s="85">
        <f t="shared" si="53"/>
        <v>0</v>
      </c>
      <c r="J138" s="85">
        <f t="shared" ref="J138:O138" si="57">SUM(J119:J137)</f>
        <v>0</v>
      </c>
      <c r="K138" s="85">
        <f t="shared" si="57"/>
        <v>0</v>
      </c>
      <c r="L138" s="85">
        <f t="shared" si="57"/>
        <v>0</v>
      </c>
      <c r="M138" s="85">
        <f t="shared" si="57"/>
        <v>0</v>
      </c>
      <c r="N138" s="85">
        <f t="shared" si="57"/>
        <v>0</v>
      </c>
      <c r="O138" s="85">
        <f t="shared" si="57"/>
        <v>0</v>
      </c>
      <c r="P138" s="85">
        <f t="shared" si="54"/>
        <v>0</v>
      </c>
      <c r="Q138" s="82">
        <f t="shared" si="55"/>
        <v>0</v>
      </c>
      <c r="R138" s="95"/>
    </row>
    <row r="139" spans="1:18" s="16" customFormat="1" hidden="1" outlineLevel="1" x14ac:dyDescent="0.2">
      <c r="A139" s="258"/>
      <c r="B139" s="17"/>
      <c r="C139" s="87"/>
      <c r="D139" s="87"/>
      <c r="E139" s="87"/>
      <c r="F139" s="87"/>
      <c r="G139" s="87"/>
      <c r="H139" s="87"/>
      <c r="I139" s="85">
        <f t="shared" si="53"/>
        <v>0</v>
      </c>
      <c r="J139" s="87"/>
      <c r="K139" s="87"/>
      <c r="L139" s="87"/>
      <c r="M139" s="87"/>
      <c r="N139" s="87"/>
      <c r="O139" s="87"/>
      <c r="P139" s="85">
        <f t="shared" si="54"/>
        <v>0</v>
      </c>
      <c r="Q139" s="82">
        <f t="shared" si="55"/>
        <v>0</v>
      </c>
    </row>
    <row r="140" spans="1:18" s="6" customFormat="1" hidden="1" outlineLevel="1" x14ac:dyDescent="0.2">
      <c r="A140" s="258"/>
      <c r="B140" s="11"/>
      <c r="C140" s="24"/>
      <c r="D140" s="24"/>
      <c r="E140" s="24"/>
      <c r="F140" s="24"/>
      <c r="G140" s="24"/>
      <c r="H140" s="24"/>
      <c r="I140" s="85">
        <f t="shared" si="53"/>
        <v>0</v>
      </c>
      <c r="J140" s="24"/>
      <c r="K140" s="24"/>
      <c r="L140" s="24"/>
      <c r="M140" s="24"/>
      <c r="N140" s="24"/>
      <c r="O140" s="24"/>
      <c r="P140" s="85">
        <f t="shared" si="54"/>
        <v>0</v>
      </c>
      <c r="Q140" s="82">
        <f t="shared" si="55"/>
        <v>0</v>
      </c>
    </row>
    <row r="141" spans="1:18" s="6" customFormat="1" hidden="1" outlineLevel="1" x14ac:dyDescent="0.2">
      <c r="A141" s="258"/>
      <c r="B141" s="11"/>
      <c r="C141" s="24"/>
      <c r="D141" s="24"/>
      <c r="E141" s="24"/>
      <c r="F141" s="24"/>
      <c r="G141" s="24"/>
      <c r="H141" s="24"/>
      <c r="I141" s="85">
        <f t="shared" si="53"/>
        <v>0</v>
      </c>
      <c r="J141" s="24"/>
      <c r="K141" s="24"/>
      <c r="L141" s="24"/>
      <c r="M141" s="24"/>
      <c r="N141" s="24"/>
      <c r="O141" s="24"/>
      <c r="P141" s="85">
        <f t="shared" si="54"/>
        <v>0</v>
      </c>
      <c r="Q141" s="82">
        <f t="shared" si="55"/>
        <v>0</v>
      </c>
    </row>
    <row r="142" spans="1:18" s="6" customFormat="1" hidden="1" outlineLevel="1" x14ac:dyDescent="0.2">
      <c r="A142" s="258"/>
      <c r="B142" s="11"/>
      <c r="C142" s="24"/>
      <c r="D142" s="24"/>
      <c r="E142" s="24"/>
      <c r="F142" s="24"/>
      <c r="G142" s="24"/>
      <c r="H142" s="24"/>
      <c r="I142" s="85">
        <f t="shared" si="53"/>
        <v>0</v>
      </c>
      <c r="J142" s="24"/>
      <c r="K142" s="24"/>
      <c r="L142" s="24"/>
      <c r="M142" s="24"/>
      <c r="N142" s="24"/>
      <c r="O142" s="24"/>
      <c r="P142" s="85">
        <f t="shared" si="54"/>
        <v>0</v>
      </c>
      <c r="Q142" s="82">
        <f t="shared" si="55"/>
        <v>0</v>
      </c>
    </row>
    <row r="143" spans="1:18" s="6" customFormat="1" hidden="1" outlineLevel="1" x14ac:dyDescent="0.2">
      <c r="A143" s="258"/>
      <c r="B143" s="11"/>
      <c r="C143" s="24"/>
      <c r="D143" s="24"/>
      <c r="E143" s="24"/>
      <c r="F143" s="24"/>
      <c r="G143" s="24"/>
      <c r="H143" s="24"/>
      <c r="I143" s="85">
        <f t="shared" si="53"/>
        <v>0</v>
      </c>
      <c r="J143" s="24"/>
      <c r="K143" s="24"/>
      <c r="L143" s="24"/>
      <c r="M143" s="24"/>
      <c r="N143" s="24"/>
      <c r="O143" s="24"/>
      <c r="P143" s="85">
        <f t="shared" si="54"/>
        <v>0</v>
      </c>
      <c r="Q143" s="82">
        <f t="shared" si="55"/>
        <v>0</v>
      </c>
    </row>
    <row r="144" spans="1:18" s="6" customFormat="1" hidden="1" outlineLevel="1" x14ac:dyDescent="0.2">
      <c r="A144" s="258"/>
      <c r="B144" s="11"/>
      <c r="C144" s="88"/>
      <c r="D144" s="88"/>
      <c r="E144" s="88"/>
      <c r="F144" s="88"/>
      <c r="G144" s="88"/>
      <c r="H144" s="88"/>
      <c r="I144" s="85">
        <f t="shared" si="53"/>
        <v>0</v>
      </c>
      <c r="J144" s="88"/>
      <c r="K144" s="88"/>
      <c r="L144" s="88"/>
      <c r="M144" s="88"/>
      <c r="N144" s="88"/>
      <c r="O144" s="88"/>
      <c r="P144" s="85">
        <f t="shared" si="54"/>
        <v>0</v>
      </c>
      <c r="Q144" s="82">
        <f t="shared" si="55"/>
        <v>0</v>
      </c>
    </row>
    <row r="145" spans="1:26" s="6" customFormat="1" hidden="1" outlineLevel="1" x14ac:dyDescent="0.2">
      <c r="A145" s="81"/>
      <c r="B145" s="11" t="s">
        <v>200</v>
      </c>
      <c r="C145" s="24"/>
      <c r="D145" s="24"/>
      <c r="E145" s="24"/>
      <c r="F145" s="24"/>
      <c r="G145" s="24"/>
      <c r="H145" s="24"/>
      <c r="I145" s="85">
        <f t="shared" si="53"/>
        <v>0</v>
      </c>
      <c r="J145" s="24"/>
      <c r="K145" s="24"/>
      <c r="L145" s="24"/>
      <c r="M145" s="24"/>
      <c r="N145" s="24"/>
      <c r="O145" s="24"/>
      <c r="P145" s="85">
        <f t="shared" si="54"/>
        <v>0</v>
      </c>
      <c r="Q145" s="82">
        <f t="shared" si="55"/>
        <v>0</v>
      </c>
    </row>
    <row r="146" spans="1:26" s="86" customFormat="1" collapsed="1" x14ac:dyDescent="0.25">
      <c r="A146" s="260" t="s">
        <v>201</v>
      </c>
      <c r="B146" s="261"/>
      <c r="C146" s="85">
        <f>+SUM(C139:C145)</f>
        <v>0</v>
      </c>
      <c r="D146" s="85">
        <f>+SUM(D139:D145)</f>
        <v>0</v>
      </c>
      <c r="E146" s="85">
        <f t="shared" ref="E146:H146" si="58">+SUM(E139:E145)</f>
        <v>0</v>
      </c>
      <c r="F146" s="85">
        <f t="shared" si="58"/>
        <v>0</v>
      </c>
      <c r="G146" s="85">
        <f t="shared" si="58"/>
        <v>0</v>
      </c>
      <c r="H146" s="85">
        <f t="shared" si="58"/>
        <v>0</v>
      </c>
      <c r="I146" s="85">
        <f t="shared" si="53"/>
        <v>0</v>
      </c>
      <c r="J146" s="85">
        <f>+SUM(J139:J145)</f>
        <v>0</v>
      </c>
      <c r="K146" s="85">
        <f t="shared" ref="K146:O146" si="59">+SUM(K139:K145)</f>
        <v>0</v>
      </c>
      <c r="L146" s="85">
        <f t="shared" si="59"/>
        <v>0</v>
      </c>
      <c r="M146" s="85">
        <f t="shared" si="59"/>
        <v>0</v>
      </c>
      <c r="N146" s="85">
        <f t="shared" si="59"/>
        <v>0</v>
      </c>
      <c r="O146" s="85">
        <f t="shared" si="59"/>
        <v>0</v>
      </c>
      <c r="P146" s="85">
        <f t="shared" si="54"/>
        <v>0</v>
      </c>
      <c r="Q146" s="82">
        <f t="shared" si="55"/>
        <v>0</v>
      </c>
      <c r="X146" s="218"/>
    </row>
    <row r="147" spans="1:26" s="6" customFormat="1" hidden="1" outlineLevel="1" x14ac:dyDescent="0.2">
      <c r="A147" s="96"/>
      <c r="B147" s="17" t="s">
        <v>128</v>
      </c>
      <c r="C147" s="89">
        <v>350</v>
      </c>
      <c r="D147" s="89">
        <v>350</v>
      </c>
      <c r="E147" s="89">
        <v>350</v>
      </c>
      <c r="F147" s="89">
        <v>350</v>
      </c>
      <c r="G147" s="89">
        <v>350</v>
      </c>
      <c r="H147" s="89">
        <v>350</v>
      </c>
      <c r="I147" s="85">
        <f t="shared" si="53"/>
        <v>2100</v>
      </c>
      <c r="J147" s="89">
        <v>350</v>
      </c>
      <c r="K147" s="89">
        <v>350</v>
      </c>
      <c r="L147" s="89">
        <v>350</v>
      </c>
      <c r="M147" s="89">
        <v>350</v>
      </c>
      <c r="N147" s="89">
        <v>350</v>
      </c>
      <c r="O147" s="89">
        <v>350</v>
      </c>
      <c r="P147" s="85">
        <f t="shared" si="54"/>
        <v>2100</v>
      </c>
      <c r="Q147" s="82">
        <f t="shared" si="55"/>
        <v>4200</v>
      </c>
    </row>
    <row r="148" spans="1:26" s="86" customFormat="1" collapsed="1" x14ac:dyDescent="0.25">
      <c r="A148" s="260" t="s">
        <v>202</v>
      </c>
      <c r="B148" s="261"/>
      <c r="C148" s="85">
        <f>SUM(C147:C147)</f>
        <v>350</v>
      </c>
      <c r="D148" s="85">
        <f>SUM(D147:D147)</f>
        <v>350</v>
      </c>
      <c r="E148" s="85">
        <f t="shared" ref="E148:H148" si="60">SUM(E147:E147)</f>
        <v>350</v>
      </c>
      <c r="F148" s="85">
        <f t="shared" si="60"/>
        <v>350</v>
      </c>
      <c r="G148" s="85">
        <f t="shared" si="60"/>
        <v>350</v>
      </c>
      <c r="H148" s="85">
        <f t="shared" si="60"/>
        <v>350</v>
      </c>
      <c r="I148" s="85">
        <f t="shared" si="53"/>
        <v>2100</v>
      </c>
      <c r="J148" s="85">
        <f t="shared" ref="J148:O148" si="61">SUM(J147:J147)</f>
        <v>350</v>
      </c>
      <c r="K148" s="85">
        <f t="shared" si="61"/>
        <v>350</v>
      </c>
      <c r="L148" s="85">
        <f t="shared" si="61"/>
        <v>350</v>
      </c>
      <c r="M148" s="85">
        <f t="shared" si="61"/>
        <v>350</v>
      </c>
      <c r="N148" s="85">
        <f t="shared" si="61"/>
        <v>350</v>
      </c>
      <c r="O148" s="85">
        <f t="shared" si="61"/>
        <v>350</v>
      </c>
      <c r="P148" s="85">
        <f t="shared" si="54"/>
        <v>2100</v>
      </c>
      <c r="Q148" s="82">
        <f t="shared" si="55"/>
        <v>4200</v>
      </c>
    </row>
    <row r="149" spans="1:26" s="6" customFormat="1" hidden="1" outlineLevel="1" x14ac:dyDescent="0.2">
      <c r="A149" s="96"/>
      <c r="B149" s="17" t="s">
        <v>203</v>
      </c>
      <c r="C149" s="89"/>
      <c r="D149" s="89"/>
      <c r="E149" s="89"/>
      <c r="F149" s="89"/>
      <c r="G149" s="89"/>
      <c r="H149" s="89"/>
      <c r="I149" s="85">
        <f t="shared" si="53"/>
        <v>0</v>
      </c>
      <c r="J149" s="89"/>
      <c r="K149" s="89"/>
      <c r="L149" s="89"/>
      <c r="M149" s="89"/>
      <c r="N149" s="89"/>
      <c r="O149" s="89"/>
      <c r="P149" s="85">
        <f t="shared" si="54"/>
        <v>0</v>
      </c>
      <c r="Q149" s="82">
        <f t="shared" si="55"/>
        <v>0</v>
      </c>
    </row>
    <row r="150" spans="1:26" s="6" customFormat="1" hidden="1" outlineLevel="1" x14ac:dyDescent="0.2">
      <c r="A150" s="96"/>
      <c r="B150" s="11" t="s">
        <v>204</v>
      </c>
      <c r="C150" s="88"/>
      <c r="D150" s="88"/>
      <c r="E150" s="88"/>
      <c r="F150" s="88"/>
      <c r="G150" s="88"/>
      <c r="H150" s="88"/>
      <c r="I150" s="85">
        <f t="shared" si="53"/>
        <v>0</v>
      </c>
      <c r="J150" s="88"/>
      <c r="K150" s="88"/>
      <c r="L150" s="88"/>
      <c r="M150" s="88"/>
      <c r="N150" s="88"/>
      <c r="O150" s="88"/>
      <c r="P150" s="85">
        <f t="shared" si="54"/>
        <v>0</v>
      </c>
      <c r="Q150" s="82">
        <f t="shared" si="55"/>
        <v>0</v>
      </c>
    </row>
    <row r="151" spans="1:26" s="86" customFormat="1" collapsed="1" x14ac:dyDescent="0.25">
      <c r="A151" s="260" t="s">
        <v>205</v>
      </c>
      <c r="B151" s="261"/>
      <c r="C151" s="85">
        <f>SUM(C149:C150)</f>
        <v>0</v>
      </c>
      <c r="D151" s="85">
        <f>SUM(D149:D150)</f>
        <v>0</v>
      </c>
      <c r="E151" s="85">
        <f t="shared" ref="E151:H151" si="62">SUM(E149:E150)</f>
        <v>0</v>
      </c>
      <c r="F151" s="85">
        <f t="shared" si="62"/>
        <v>0</v>
      </c>
      <c r="G151" s="85">
        <f t="shared" si="62"/>
        <v>0</v>
      </c>
      <c r="H151" s="85">
        <f t="shared" si="62"/>
        <v>0</v>
      </c>
      <c r="I151" s="85">
        <f t="shared" si="53"/>
        <v>0</v>
      </c>
      <c r="J151" s="85">
        <f t="shared" ref="J151:O151" si="63">SUM(J149:J150)</f>
        <v>0</v>
      </c>
      <c r="K151" s="85">
        <f t="shared" si="63"/>
        <v>0</v>
      </c>
      <c r="L151" s="85">
        <f t="shared" si="63"/>
        <v>0</v>
      </c>
      <c r="M151" s="85">
        <f t="shared" si="63"/>
        <v>0</v>
      </c>
      <c r="N151" s="85">
        <f t="shared" si="63"/>
        <v>0</v>
      </c>
      <c r="O151" s="85">
        <f t="shared" si="63"/>
        <v>0</v>
      </c>
      <c r="P151" s="85">
        <f t="shared" si="54"/>
        <v>0</v>
      </c>
      <c r="Q151" s="82">
        <f t="shared" si="55"/>
        <v>0</v>
      </c>
    </row>
    <row r="152" spans="1:26" hidden="1" outlineLevel="1" x14ac:dyDescent="0.2">
      <c r="A152" s="247" t="s">
        <v>109</v>
      </c>
      <c r="B152" s="11" t="s">
        <v>49</v>
      </c>
      <c r="C152" s="89"/>
      <c r="D152" s="89"/>
      <c r="E152" s="89"/>
      <c r="F152" s="89"/>
      <c r="G152" s="89"/>
      <c r="H152" s="89"/>
      <c r="I152" s="85">
        <f t="shared" si="53"/>
        <v>0</v>
      </c>
      <c r="J152" s="89"/>
      <c r="K152" s="89"/>
      <c r="L152" s="89"/>
      <c r="M152" s="89"/>
      <c r="N152" s="89"/>
      <c r="O152" s="89"/>
      <c r="P152" s="85">
        <f t="shared" si="54"/>
        <v>0</v>
      </c>
      <c r="Q152" s="82">
        <f t="shared" si="55"/>
        <v>0</v>
      </c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idden="1" outlineLevel="1" x14ac:dyDescent="0.2">
      <c r="A153" s="247"/>
      <c r="B153" s="11" t="s">
        <v>48</v>
      </c>
      <c r="C153" s="88"/>
      <c r="D153" s="88"/>
      <c r="E153" s="88"/>
      <c r="F153" s="88"/>
      <c r="G153" s="88"/>
      <c r="H153" s="88"/>
      <c r="I153" s="85">
        <f t="shared" si="53"/>
        <v>0</v>
      </c>
      <c r="J153" s="88"/>
      <c r="K153" s="88"/>
      <c r="L153" s="88"/>
      <c r="M153" s="88"/>
      <c r="N153" s="88"/>
      <c r="O153" s="88"/>
      <c r="P153" s="85">
        <f t="shared" si="54"/>
        <v>0</v>
      </c>
      <c r="Q153" s="82">
        <f t="shared" si="55"/>
        <v>0</v>
      </c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idden="1" outlineLevel="1" x14ac:dyDescent="0.2">
      <c r="A154" s="247"/>
      <c r="B154" s="11"/>
      <c r="C154" s="88"/>
      <c r="D154" s="88"/>
      <c r="E154" s="88"/>
      <c r="F154" s="88"/>
      <c r="G154" s="88"/>
      <c r="H154" s="88"/>
      <c r="I154" s="85">
        <f t="shared" si="53"/>
        <v>0</v>
      </c>
      <c r="J154" s="88"/>
      <c r="K154" s="88"/>
      <c r="L154" s="88"/>
      <c r="M154" s="88"/>
      <c r="N154" s="88"/>
      <c r="O154" s="88"/>
      <c r="P154" s="85">
        <f t="shared" si="54"/>
        <v>0</v>
      </c>
      <c r="Q154" s="82">
        <f t="shared" si="55"/>
        <v>0</v>
      </c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idden="1" outlineLevel="1" x14ac:dyDescent="0.2">
      <c r="A155" s="247"/>
      <c r="B155" s="11"/>
      <c r="C155" s="88"/>
      <c r="D155" s="88"/>
      <c r="E155" s="88"/>
      <c r="F155" s="88"/>
      <c r="G155" s="88"/>
      <c r="H155" s="88"/>
      <c r="I155" s="85">
        <f t="shared" si="53"/>
        <v>0</v>
      </c>
      <c r="J155" s="88"/>
      <c r="K155" s="88"/>
      <c r="L155" s="88"/>
      <c r="M155" s="88"/>
      <c r="N155" s="88"/>
      <c r="O155" s="88"/>
      <c r="P155" s="85">
        <f t="shared" si="54"/>
        <v>0</v>
      </c>
      <c r="Q155" s="82">
        <f t="shared" si="55"/>
        <v>0</v>
      </c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collapsed="1" x14ac:dyDescent="0.2">
      <c r="A156" s="256" t="s">
        <v>50</v>
      </c>
      <c r="B156" s="257"/>
      <c r="C156" s="97">
        <f>SUM(C152:C155)</f>
        <v>0</v>
      </c>
      <c r="D156" s="97">
        <f>SUM(D152:D155)</f>
        <v>0</v>
      </c>
      <c r="E156" s="97">
        <f t="shared" ref="E156:H156" si="64">SUM(E152:E155)</f>
        <v>0</v>
      </c>
      <c r="F156" s="97">
        <f t="shared" si="64"/>
        <v>0</v>
      </c>
      <c r="G156" s="97">
        <f t="shared" si="64"/>
        <v>0</v>
      </c>
      <c r="H156" s="97">
        <f t="shared" si="64"/>
        <v>0</v>
      </c>
      <c r="I156" s="85">
        <f t="shared" si="53"/>
        <v>0</v>
      </c>
      <c r="J156" s="97">
        <f t="shared" ref="J156:O156" si="65">SUM(J152:J155)</f>
        <v>0</v>
      </c>
      <c r="K156" s="97">
        <f t="shared" si="65"/>
        <v>0</v>
      </c>
      <c r="L156" s="97">
        <f t="shared" si="65"/>
        <v>0</v>
      </c>
      <c r="M156" s="97">
        <f t="shared" si="65"/>
        <v>0</v>
      </c>
      <c r="N156" s="97">
        <f t="shared" si="65"/>
        <v>0</v>
      </c>
      <c r="O156" s="97">
        <f t="shared" si="65"/>
        <v>0</v>
      </c>
      <c r="P156" s="85">
        <f t="shared" si="54"/>
        <v>0</v>
      </c>
      <c r="Q156" s="82">
        <f t="shared" si="55"/>
        <v>0</v>
      </c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s="16" customFormat="1" hidden="1" outlineLevel="1" x14ac:dyDescent="0.2">
      <c r="A157" s="254" t="s">
        <v>206</v>
      </c>
      <c r="B157" s="92" t="s">
        <v>128</v>
      </c>
      <c r="C157" s="87"/>
      <c r="D157" s="87"/>
      <c r="E157" s="87"/>
      <c r="F157" s="87"/>
      <c r="G157" s="87"/>
      <c r="H157" s="87"/>
      <c r="I157" s="85">
        <f t="shared" si="53"/>
        <v>0</v>
      </c>
      <c r="J157" s="89"/>
      <c r="K157" s="87"/>
      <c r="L157" s="87"/>
      <c r="M157" s="87"/>
      <c r="N157" s="87"/>
      <c r="O157" s="87"/>
      <c r="P157" s="85">
        <f t="shared" si="54"/>
        <v>0</v>
      </c>
      <c r="Q157" s="82">
        <f t="shared" si="55"/>
        <v>0</v>
      </c>
    </row>
    <row r="158" spans="1:26" s="6" customFormat="1" hidden="1" outlineLevel="1" x14ac:dyDescent="0.2">
      <c r="A158" s="254"/>
      <c r="B158" s="11" t="s">
        <v>129</v>
      </c>
      <c r="C158" s="88"/>
      <c r="D158" s="88"/>
      <c r="E158" s="88"/>
      <c r="F158" s="88"/>
      <c r="G158" s="88"/>
      <c r="H158" s="88"/>
      <c r="I158" s="85">
        <f t="shared" si="53"/>
        <v>0</v>
      </c>
      <c r="J158" s="88"/>
      <c r="K158" s="88"/>
      <c r="L158" s="88"/>
      <c r="M158" s="88"/>
      <c r="N158" s="88"/>
      <c r="O158" s="88"/>
      <c r="P158" s="85">
        <f t="shared" si="54"/>
        <v>0</v>
      </c>
      <c r="Q158" s="82">
        <f t="shared" si="55"/>
        <v>0</v>
      </c>
    </row>
    <row r="159" spans="1:26" s="16" customFormat="1" hidden="1" outlineLevel="1" x14ac:dyDescent="0.2">
      <c r="A159" s="254"/>
      <c r="B159" s="90" t="s">
        <v>175</v>
      </c>
      <c r="C159" s="24"/>
      <c r="D159" s="24"/>
      <c r="E159" s="24"/>
      <c r="F159" s="24"/>
      <c r="G159" s="24"/>
      <c r="H159" s="24"/>
      <c r="I159" s="85">
        <f t="shared" si="53"/>
        <v>0</v>
      </c>
      <c r="J159" s="88"/>
      <c r="K159" s="24"/>
      <c r="L159" s="24"/>
      <c r="M159" s="24"/>
      <c r="N159" s="24"/>
      <c r="O159" s="24"/>
      <c r="P159" s="85">
        <f t="shared" si="54"/>
        <v>0</v>
      </c>
      <c r="Q159" s="82">
        <f t="shared" si="55"/>
        <v>0</v>
      </c>
    </row>
    <row r="160" spans="1:26" s="16" customFormat="1" hidden="1" outlineLevel="1" x14ac:dyDescent="0.2">
      <c r="A160" s="254"/>
      <c r="B160" s="90" t="s">
        <v>143</v>
      </c>
      <c r="C160" s="24"/>
      <c r="D160" s="24"/>
      <c r="E160" s="24"/>
      <c r="F160" s="24"/>
      <c r="G160" s="24"/>
      <c r="H160" s="24"/>
      <c r="I160" s="85">
        <f t="shared" si="53"/>
        <v>0</v>
      </c>
      <c r="J160" s="88"/>
      <c r="K160" s="24"/>
      <c r="L160" s="24"/>
      <c r="M160" s="24"/>
      <c r="N160" s="24"/>
      <c r="O160" s="24"/>
      <c r="P160" s="85">
        <f t="shared" si="54"/>
        <v>0</v>
      </c>
      <c r="Q160" s="82">
        <f t="shared" si="55"/>
        <v>0</v>
      </c>
    </row>
    <row r="161" spans="1:26" s="16" customFormat="1" hidden="1" outlineLevel="1" x14ac:dyDescent="0.2">
      <c r="A161" s="254"/>
      <c r="B161" s="90" t="s">
        <v>207</v>
      </c>
      <c r="C161" s="24"/>
      <c r="D161" s="24"/>
      <c r="E161" s="24"/>
      <c r="F161" s="24"/>
      <c r="G161" s="24"/>
      <c r="H161" s="24"/>
      <c r="I161" s="85">
        <f t="shared" si="53"/>
        <v>0</v>
      </c>
      <c r="J161" s="88"/>
      <c r="K161" s="24"/>
      <c r="L161" s="24"/>
      <c r="M161" s="24"/>
      <c r="N161" s="24"/>
      <c r="O161" s="24"/>
      <c r="P161" s="85">
        <f t="shared" si="54"/>
        <v>0</v>
      </c>
      <c r="Q161" s="82">
        <f t="shared" si="55"/>
        <v>0</v>
      </c>
    </row>
    <row r="162" spans="1:26" s="16" customFormat="1" hidden="1" outlineLevel="1" x14ac:dyDescent="0.2">
      <c r="A162" s="254"/>
      <c r="B162" s="90" t="s">
        <v>132</v>
      </c>
      <c r="C162" s="24"/>
      <c r="D162" s="24"/>
      <c r="E162" s="24"/>
      <c r="F162" s="24"/>
      <c r="G162" s="24"/>
      <c r="H162" s="24"/>
      <c r="I162" s="85">
        <f t="shared" si="53"/>
        <v>0</v>
      </c>
      <c r="J162" s="88"/>
      <c r="K162" s="24"/>
      <c r="L162" s="24"/>
      <c r="M162" s="24"/>
      <c r="N162" s="24"/>
      <c r="O162" s="24"/>
      <c r="P162" s="85">
        <f t="shared" si="54"/>
        <v>0</v>
      </c>
      <c r="Q162" s="82">
        <f t="shared" si="55"/>
        <v>0</v>
      </c>
    </row>
    <row r="163" spans="1:26" s="16" customFormat="1" hidden="1" outlineLevel="1" x14ac:dyDescent="0.2">
      <c r="A163" s="254"/>
      <c r="B163" s="90" t="s">
        <v>133</v>
      </c>
      <c r="C163" s="24"/>
      <c r="D163" s="24"/>
      <c r="E163" s="24"/>
      <c r="F163" s="24"/>
      <c r="G163" s="24"/>
      <c r="H163" s="24"/>
      <c r="I163" s="85">
        <f t="shared" si="53"/>
        <v>0</v>
      </c>
      <c r="J163" s="88"/>
      <c r="K163" s="24"/>
      <c r="L163" s="24"/>
      <c r="M163" s="24"/>
      <c r="N163" s="24"/>
      <c r="O163" s="24"/>
      <c r="P163" s="85">
        <f t="shared" si="54"/>
        <v>0</v>
      </c>
      <c r="Q163" s="82">
        <f t="shared" si="55"/>
        <v>0</v>
      </c>
    </row>
    <row r="164" spans="1:26" s="16" customFormat="1" hidden="1" outlineLevel="1" x14ac:dyDescent="0.2">
      <c r="A164" s="254"/>
      <c r="B164" s="90" t="s">
        <v>208</v>
      </c>
      <c r="C164" s="24">
        <f>701.27/12</f>
        <v>58.439166666666665</v>
      </c>
      <c r="D164" s="24">
        <f t="shared" ref="D164:H164" si="66">701.27/12</f>
        <v>58.439166666666665</v>
      </c>
      <c r="E164" s="24">
        <f t="shared" si="66"/>
        <v>58.439166666666665</v>
      </c>
      <c r="F164" s="24">
        <f t="shared" si="66"/>
        <v>58.439166666666665</v>
      </c>
      <c r="G164" s="24">
        <f t="shared" si="66"/>
        <v>58.439166666666665</v>
      </c>
      <c r="H164" s="24">
        <f t="shared" si="66"/>
        <v>58.439166666666665</v>
      </c>
      <c r="I164" s="85">
        <f t="shared" si="53"/>
        <v>350.63499999999999</v>
      </c>
      <c r="J164" s="24">
        <f>701.27/12</f>
        <v>58.439166666666665</v>
      </c>
      <c r="K164" s="24">
        <f t="shared" ref="K164:O164" si="67">701.27/12</f>
        <v>58.439166666666665</v>
      </c>
      <c r="L164" s="24">
        <f t="shared" si="67"/>
        <v>58.439166666666665</v>
      </c>
      <c r="M164" s="24">
        <f t="shared" si="67"/>
        <v>58.439166666666665</v>
      </c>
      <c r="N164" s="24">
        <f t="shared" si="67"/>
        <v>58.439166666666665</v>
      </c>
      <c r="O164" s="24">
        <f t="shared" si="67"/>
        <v>58.439166666666665</v>
      </c>
      <c r="P164" s="85">
        <f t="shared" si="54"/>
        <v>350.63499999999999</v>
      </c>
      <c r="Q164" s="82">
        <f t="shared" si="55"/>
        <v>701.27</v>
      </c>
    </row>
    <row r="165" spans="1:26" s="16" customFormat="1" hidden="1" outlineLevel="1" x14ac:dyDescent="0.2">
      <c r="A165" s="254"/>
      <c r="B165" s="90" t="s">
        <v>209</v>
      </c>
      <c r="C165" s="24"/>
      <c r="D165" s="24"/>
      <c r="E165" s="24"/>
      <c r="F165" s="24"/>
      <c r="G165" s="24"/>
      <c r="H165" s="24"/>
      <c r="I165" s="85">
        <f t="shared" si="53"/>
        <v>0</v>
      </c>
      <c r="J165" s="88"/>
      <c r="K165" s="88"/>
      <c r="L165" s="24"/>
      <c r="M165" s="24"/>
      <c r="N165" s="24"/>
      <c r="O165" s="24"/>
      <c r="P165" s="85">
        <f t="shared" si="54"/>
        <v>0</v>
      </c>
      <c r="Q165" s="82">
        <f t="shared" si="55"/>
        <v>0</v>
      </c>
    </row>
    <row r="166" spans="1:26" s="16" customFormat="1" hidden="1" outlineLevel="1" x14ac:dyDescent="0.2">
      <c r="A166" s="254"/>
      <c r="B166" s="90" t="s">
        <v>210</v>
      </c>
      <c r="C166" s="24">
        <v>0</v>
      </c>
      <c r="D166" s="24">
        <v>0</v>
      </c>
      <c r="E166" s="24">
        <v>30</v>
      </c>
      <c r="F166" s="24">
        <v>0</v>
      </c>
      <c r="G166" s="24">
        <v>0</v>
      </c>
      <c r="H166" s="24">
        <v>30</v>
      </c>
      <c r="I166" s="85">
        <f t="shared" si="53"/>
        <v>60</v>
      </c>
      <c r="J166" s="88">
        <v>0</v>
      </c>
      <c r="K166" s="88">
        <v>0</v>
      </c>
      <c r="L166" s="24">
        <v>30</v>
      </c>
      <c r="M166" s="24">
        <v>0</v>
      </c>
      <c r="N166" s="24">
        <v>0</v>
      </c>
      <c r="O166" s="24">
        <v>30</v>
      </c>
      <c r="P166" s="85">
        <f t="shared" si="54"/>
        <v>60</v>
      </c>
      <c r="Q166" s="82">
        <f t="shared" si="55"/>
        <v>120</v>
      </c>
    </row>
    <row r="167" spans="1:26" s="16" customFormat="1" hidden="1" outlineLevel="1" x14ac:dyDescent="0.2">
      <c r="A167" s="254"/>
      <c r="B167" s="90" t="s">
        <v>211</v>
      </c>
      <c r="C167" s="24"/>
      <c r="D167" s="24"/>
      <c r="E167" s="24"/>
      <c r="F167" s="24"/>
      <c r="G167" s="24"/>
      <c r="H167" s="24"/>
      <c r="I167" s="85">
        <f t="shared" si="53"/>
        <v>0</v>
      </c>
      <c r="J167" s="88"/>
      <c r="K167" s="88"/>
      <c r="L167" s="24"/>
      <c r="M167" s="24"/>
      <c r="N167" s="24"/>
      <c r="O167" s="24"/>
      <c r="P167" s="85">
        <f t="shared" si="54"/>
        <v>0</v>
      </c>
      <c r="Q167" s="82">
        <f t="shared" si="55"/>
        <v>0</v>
      </c>
    </row>
    <row r="168" spans="1:26" s="16" customFormat="1" hidden="1" outlineLevel="1" x14ac:dyDescent="0.2">
      <c r="A168" s="254"/>
      <c r="B168" s="90" t="s">
        <v>212</v>
      </c>
      <c r="C168" s="24"/>
      <c r="D168" s="24"/>
      <c r="E168" s="24">
        <v>100</v>
      </c>
      <c r="F168" s="24"/>
      <c r="G168" s="24"/>
      <c r="H168" s="24">
        <v>100</v>
      </c>
      <c r="I168" s="85">
        <f t="shared" si="53"/>
        <v>200</v>
      </c>
      <c r="J168" s="88"/>
      <c r="K168" s="88"/>
      <c r="L168" s="24">
        <v>100</v>
      </c>
      <c r="M168" s="24"/>
      <c r="N168" s="24"/>
      <c r="O168" s="24">
        <v>100</v>
      </c>
      <c r="P168" s="85">
        <f t="shared" si="54"/>
        <v>200</v>
      </c>
      <c r="Q168" s="82">
        <f t="shared" si="55"/>
        <v>400</v>
      </c>
    </row>
    <row r="169" spans="1:26" s="16" customFormat="1" hidden="1" outlineLevel="1" x14ac:dyDescent="0.2">
      <c r="A169" s="254"/>
      <c r="B169" s="90" t="s">
        <v>213</v>
      </c>
      <c r="C169" s="24"/>
      <c r="D169" s="24"/>
      <c r="E169" s="24"/>
      <c r="F169" s="24"/>
      <c r="G169" s="24"/>
      <c r="H169" s="24"/>
      <c r="I169" s="85">
        <f t="shared" si="53"/>
        <v>0</v>
      </c>
      <c r="J169" s="88"/>
      <c r="K169" s="88"/>
      <c r="L169" s="24"/>
      <c r="M169" s="24"/>
      <c r="N169" s="24"/>
      <c r="O169" s="24"/>
      <c r="P169" s="85">
        <f t="shared" si="54"/>
        <v>0</v>
      </c>
      <c r="Q169" s="82">
        <f t="shared" si="55"/>
        <v>0</v>
      </c>
    </row>
    <row r="170" spans="1:26" s="16" customFormat="1" hidden="1" outlineLevel="1" x14ac:dyDescent="0.2">
      <c r="A170" s="254"/>
      <c r="B170" s="90" t="s">
        <v>214</v>
      </c>
      <c r="C170" s="24"/>
      <c r="D170" s="24"/>
      <c r="E170" s="24"/>
      <c r="F170" s="24"/>
      <c r="G170" s="24"/>
      <c r="H170" s="24"/>
      <c r="I170" s="85">
        <f t="shared" si="53"/>
        <v>0</v>
      </c>
      <c r="J170" s="88"/>
      <c r="K170" s="88"/>
      <c r="L170" s="24"/>
      <c r="M170" s="24"/>
      <c r="N170" s="24"/>
      <c r="O170" s="24"/>
      <c r="P170" s="85">
        <f t="shared" si="54"/>
        <v>0</v>
      </c>
      <c r="Q170" s="82">
        <f t="shared" si="55"/>
        <v>0</v>
      </c>
    </row>
    <row r="171" spans="1:26" s="16" customFormat="1" hidden="1" outlineLevel="1" x14ac:dyDescent="0.2">
      <c r="A171" s="254"/>
      <c r="B171" s="90" t="s">
        <v>136</v>
      </c>
      <c r="C171" s="24">
        <v>214</v>
      </c>
      <c r="D171" s="24">
        <v>214</v>
      </c>
      <c r="E171" s="24">
        <v>214</v>
      </c>
      <c r="F171" s="24">
        <v>214</v>
      </c>
      <c r="G171" s="24">
        <v>214</v>
      </c>
      <c r="H171" s="24">
        <v>214</v>
      </c>
      <c r="I171" s="85">
        <f t="shared" si="53"/>
        <v>1284</v>
      </c>
      <c r="J171" s="24">
        <v>214</v>
      </c>
      <c r="K171" s="24">
        <v>214</v>
      </c>
      <c r="L171" s="24">
        <v>214</v>
      </c>
      <c r="M171" s="24">
        <v>214</v>
      </c>
      <c r="N171" s="24">
        <v>214</v>
      </c>
      <c r="O171" s="24">
        <v>214</v>
      </c>
      <c r="P171" s="85">
        <f t="shared" si="54"/>
        <v>1284</v>
      </c>
      <c r="Q171" s="82">
        <f t="shared" si="55"/>
        <v>2568</v>
      </c>
    </row>
    <row r="172" spans="1:26" s="16" customFormat="1" hidden="1" outlineLevel="1" x14ac:dyDescent="0.2">
      <c r="A172" s="254"/>
      <c r="B172" s="90" t="s">
        <v>215</v>
      </c>
      <c r="C172" s="24"/>
      <c r="D172" s="24"/>
      <c r="E172" s="24"/>
      <c r="F172" s="24"/>
      <c r="G172" s="24"/>
      <c r="H172" s="24"/>
      <c r="I172" s="85">
        <f t="shared" si="53"/>
        <v>0</v>
      </c>
      <c r="J172" s="88"/>
      <c r="K172" s="88"/>
      <c r="L172" s="24"/>
      <c r="M172" s="24"/>
      <c r="N172" s="24"/>
      <c r="O172" s="24"/>
      <c r="P172" s="85">
        <f t="shared" si="54"/>
        <v>0</v>
      </c>
      <c r="Q172" s="82">
        <f t="shared" si="55"/>
        <v>0</v>
      </c>
    </row>
    <row r="173" spans="1:26" s="16" customFormat="1" hidden="1" outlineLevel="1" x14ac:dyDescent="0.2">
      <c r="A173" s="254"/>
      <c r="B173" s="90" t="s">
        <v>216</v>
      </c>
      <c r="C173" s="24"/>
      <c r="D173" s="24"/>
      <c r="E173" s="24"/>
      <c r="F173" s="24"/>
      <c r="G173" s="24"/>
      <c r="H173" s="24"/>
      <c r="I173" s="85">
        <f t="shared" si="53"/>
        <v>0</v>
      </c>
      <c r="J173" s="88"/>
      <c r="K173" s="88"/>
      <c r="L173" s="24"/>
      <c r="M173" s="24"/>
      <c r="N173" s="24"/>
      <c r="O173" s="24"/>
      <c r="P173" s="85">
        <f t="shared" si="54"/>
        <v>0</v>
      </c>
      <c r="Q173" s="82">
        <f t="shared" si="55"/>
        <v>0</v>
      </c>
    </row>
    <row r="174" spans="1:26" s="16" customFormat="1" hidden="1" outlineLevel="1" x14ac:dyDescent="0.2">
      <c r="A174" s="254"/>
      <c r="B174" s="90"/>
      <c r="C174" s="24"/>
      <c r="D174" s="24"/>
      <c r="E174" s="24"/>
      <c r="F174" s="24"/>
      <c r="G174" s="24"/>
      <c r="H174" s="24"/>
      <c r="I174" s="85">
        <f t="shared" si="53"/>
        <v>0</v>
      </c>
      <c r="J174" s="88"/>
      <c r="K174" s="88"/>
      <c r="L174" s="24"/>
      <c r="M174" s="24"/>
      <c r="N174" s="24"/>
      <c r="O174" s="24"/>
      <c r="P174" s="85">
        <f t="shared" si="54"/>
        <v>0</v>
      </c>
      <c r="Q174" s="82">
        <f t="shared" si="55"/>
        <v>0</v>
      </c>
    </row>
    <row r="175" spans="1:26" collapsed="1" x14ac:dyDescent="0.2">
      <c r="A175" s="256" t="s">
        <v>64</v>
      </c>
      <c r="B175" s="257"/>
      <c r="C175" s="97">
        <f>SUM(C157:C174)</f>
        <v>272.43916666666667</v>
      </c>
      <c r="D175" s="97">
        <f>SUM(D157:D174)</f>
        <v>272.43916666666667</v>
      </c>
      <c r="E175" s="97">
        <f t="shared" ref="E175:H175" si="68">SUM(E157:E174)</f>
        <v>402.43916666666667</v>
      </c>
      <c r="F175" s="97">
        <f t="shared" si="68"/>
        <v>272.43916666666667</v>
      </c>
      <c r="G175" s="97">
        <f t="shared" si="68"/>
        <v>272.43916666666667</v>
      </c>
      <c r="H175" s="97">
        <f t="shared" si="68"/>
        <v>402.43916666666667</v>
      </c>
      <c r="I175" s="85">
        <f t="shared" si="53"/>
        <v>1894.6349999999998</v>
      </c>
      <c r="J175" s="97">
        <f>SUM(J157:J174)</f>
        <v>272.43916666666667</v>
      </c>
      <c r="K175" s="97">
        <f t="shared" ref="K175:O175" si="69">SUM(K157:K174)</f>
        <v>272.43916666666667</v>
      </c>
      <c r="L175" s="97">
        <f t="shared" si="69"/>
        <v>402.43916666666667</v>
      </c>
      <c r="M175" s="97">
        <f t="shared" si="69"/>
        <v>272.43916666666667</v>
      </c>
      <c r="N175" s="97">
        <f t="shared" si="69"/>
        <v>272.43916666666667</v>
      </c>
      <c r="O175" s="97">
        <f t="shared" si="69"/>
        <v>402.43916666666667</v>
      </c>
      <c r="P175" s="85">
        <f t="shared" si="54"/>
        <v>1894.6349999999998</v>
      </c>
      <c r="Q175" s="82">
        <f t="shared" si="55"/>
        <v>3789.2699999999995</v>
      </c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5.75" hidden="1" customHeight="1" outlineLevel="1" x14ac:dyDescent="0.2">
      <c r="A176" s="81"/>
      <c r="B176" s="92" t="s">
        <v>217</v>
      </c>
      <c r="C176" s="87">
        <f>27.5+3.58</f>
        <v>31.08</v>
      </c>
      <c r="D176" s="87">
        <f t="shared" ref="D176:H176" si="70">27.5+3.58</f>
        <v>31.08</v>
      </c>
      <c r="E176" s="87">
        <f t="shared" si="70"/>
        <v>31.08</v>
      </c>
      <c r="F176" s="87">
        <f t="shared" si="70"/>
        <v>31.08</v>
      </c>
      <c r="G176" s="87">
        <f t="shared" si="70"/>
        <v>31.08</v>
      </c>
      <c r="H176" s="87">
        <f t="shared" si="70"/>
        <v>31.08</v>
      </c>
      <c r="I176" s="85">
        <f t="shared" si="53"/>
        <v>186.47999999999996</v>
      </c>
      <c r="J176" s="87">
        <f>27.5+3.58</f>
        <v>31.08</v>
      </c>
      <c r="K176" s="87">
        <f t="shared" ref="K176:O176" si="71">27.5+3.58</f>
        <v>31.08</v>
      </c>
      <c r="L176" s="87">
        <f t="shared" si="71"/>
        <v>31.08</v>
      </c>
      <c r="M176" s="87">
        <f t="shared" si="71"/>
        <v>31.08</v>
      </c>
      <c r="N176" s="87">
        <f t="shared" si="71"/>
        <v>31.08</v>
      </c>
      <c r="O176" s="87">
        <f t="shared" si="71"/>
        <v>31.08</v>
      </c>
      <c r="P176" s="85">
        <f t="shared" si="54"/>
        <v>186.47999999999996</v>
      </c>
      <c r="Q176" s="82">
        <f t="shared" si="55"/>
        <v>372.95999999999992</v>
      </c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collapsed="1" x14ac:dyDescent="0.2">
      <c r="A177" s="256" t="s">
        <v>218</v>
      </c>
      <c r="B177" s="257"/>
      <c r="C177" s="97">
        <f>SUM(C176)</f>
        <v>31.08</v>
      </c>
      <c r="D177" s="97">
        <f>SUM(D176)</f>
        <v>31.08</v>
      </c>
      <c r="E177" s="97">
        <f t="shared" ref="E177:H177" si="72">SUM(E176)</f>
        <v>31.08</v>
      </c>
      <c r="F177" s="97">
        <f t="shared" si="72"/>
        <v>31.08</v>
      </c>
      <c r="G177" s="97">
        <f t="shared" si="72"/>
        <v>31.08</v>
      </c>
      <c r="H177" s="97">
        <f t="shared" si="72"/>
        <v>31.08</v>
      </c>
      <c r="I177" s="85">
        <f t="shared" si="53"/>
        <v>186.47999999999996</v>
      </c>
      <c r="J177" s="97">
        <f t="shared" ref="J177:O177" si="73">SUM(J176)</f>
        <v>31.08</v>
      </c>
      <c r="K177" s="97">
        <f t="shared" si="73"/>
        <v>31.08</v>
      </c>
      <c r="L177" s="97">
        <f t="shared" si="73"/>
        <v>31.08</v>
      </c>
      <c r="M177" s="97">
        <f t="shared" si="73"/>
        <v>31.08</v>
      </c>
      <c r="N177" s="97">
        <f t="shared" si="73"/>
        <v>31.08</v>
      </c>
      <c r="O177" s="97">
        <f t="shared" si="73"/>
        <v>31.08</v>
      </c>
      <c r="P177" s="85">
        <f t="shared" si="54"/>
        <v>186.47999999999996</v>
      </c>
      <c r="Q177" s="82">
        <f t="shared" si="55"/>
        <v>372.95999999999992</v>
      </c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idden="1" outlineLevel="1" x14ac:dyDescent="0.2">
      <c r="A178" s="258"/>
      <c r="B178" s="92" t="s">
        <v>219</v>
      </c>
      <c r="C178" s="87"/>
      <c r="D178" s="87"/>
      <c r="E178" s="87"/>
      <c r="F178" s="87"/>
      <c r="G178" s="87"/>
      <c r="H178" s="87"/>
      <c r="I178" s="85">
        <f t="shared" si="53"/>
        <v>0</v>
      </c>
      <c r="J178" s="87"/>
      <c r="K178" s="87"/>
      <c r="L178" s="87"/>
      <c r="M178" s="87"/>
      <c r="N178" s="87"/>
      <c r="O178" s="87"/>
      <c r="P178" s="85">
        <f t="shared" si="54"/>
        <v>0</v>
      </c>
      <c r="Q178" s="82">
        <f t="shared" si="55"/>
        <v>0</v>
      </c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idden="1" outlineLevel="1" x14ac:dyDescent="0.2">
      <c r="A179" s="259"/>
      <c r="B179" s="90" t="s">
        <v>220</v>
      </c>
      <c r="C179" s="24">
        <f>4.77+0.73</f>
        <v>5.5</v>
      </c>
      <c r="D179" s="24">
        <f t="shared" ref="D179:H179" si="74">4.77+0.73</f>
        <v>5.5</v>
      </c>
      <c r="E179" s="24">
        <f t="shared" si="74"/>
        <v>5.5</v>
      </c>
      <c r="F179" s="24">
        <f t="shared" si="74"/>
        <v>5.5</v>
      </c>
      <c r="G179" s="24">
        <f t="shared" si="74"/>
        <v>5.5</v>
      </c>
      <c r="H179" s="24">
        <f t="shared" si="74"/>
        <v>5.5</v>
      </c>
      <c r="I179" s="85">
        <f t="shared" si="53"/>
        <v>33</v>
      </c>
      <c r="J179" s="24">
        <f>4.77+0.73</f>
        <v>5.5</v>
      </c>
      <c r="K179" s="24">
        <f t="shared" ref="K179:O179" si="75">4.77+0.73</f>
        <v>5.5</v>
      </c>
      <c r="L179" s="24">
        <f t="shared" si="75"/>
        <v>5.5</v>
      </c>
      <c r="M179" s="24">
        <f t="shared" si="75"/>
        <v>5.5</v>
      </c>
      <c r="N179" s="24">
        <f t="shared" si="75"/>
        <v>5.5</v>
      </c>
      <c r="O179" s="24">
        <f t="shared" si="75"/>
        <v>5.5</v>
      </c>
      <c r="P179" s="85">
        <f t="shared" si="54"/>
        <v>33</v>
      </c>
      <c r="Q179" s="82">
        <f t="shared" si="55"/>
        <v>66</v>
      </c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collapsed="1" x14ac:dyDescent="0.2">
      <c r="A180" s="256" t="s">
        <v>221</v>
      </c>
      <c r="B180" s="257"/>
      <c r="C180" s="97">
        <f>SUM(C178:C179)</f>
        <v>5.5</v>
      </c>
      <c r="D180" s="97">
        <f>SUM(D178:D179)</f>
        <v>5.5</v>
      </c>
      <c r="E180" s="97">
        <f t="shared" ref="E180:H180" si="76">SUM(E178:E179)</f>
        <v>5.5</v>
      </c>
      <c r="F180" s="97">
        <f t="shared" si="76"/>
        <v>5.5</v>
      </c>
      <c r="G180" s="97">
        <f t="shared" si="76"/>
        <v>5.5</v>
      </c>
      <c r="H180" s="97">
        <f t="shared" si="76"/>
        <v>5.5</v>
      </c>
      <c r="I180" s="85">
        <f t="shared" si="53"/>
        <v>33</v>
      </c>
      <c r="J180" s="97">
        <f t="shared" ref="J180" si="77">SUM(J178:J179)</f>
        <v>5.5</v>
      </c>
      <c r="K180" s="97">
        <f>SUM(K178:K179)</f>
        <v>5.5</v>
      </c>
      <c r="L180" s="97">
        <f t="shared" ref="L180:O180" si="78">SUM(L178:L179)</f>
        <v>5.5</v>
      </c>
      <c r="M180" s="97">
        <f t="shared" si="78"/>
        <v>5.5</v>
      </c>
      <c r="N180" s="97">
        <f t="shared" si="78"/>
        <v>5.5</v>
      </c>
      <c r="O180" s="97">
        <f t="shared" si="78"/>
        <v>5.5</v>
      </c>
      <c r="P180" s="85">
        <f t="shared" si="54"/>
        <v>33</v>
      </c>
      <c r="Q180" s="82">
        <f t="shared" si="55"/>
        <v>66</v>
      </c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idden="1" outlineLevel="1" x14ac:dyDescent="0.2">
      <c r="A181" s="98"/>
      <c r="B181" s="92" t="s">
        <v>139</v>
      </c>
      <c r="C181" s="113"/>
      <c r="D181" s="93"/>
      <c r="E181" s="93"/>
      <c r="F181" s="93"/>
      <c r="G181" s="93"/>
      <c r="H181" s="93"/>
      <c r="I181" s="85">
        <f t="shared" si="53"/>
        <v>0</v>
      </c>
      <c r="J181" s="87"/>
      <c r="K181" s="87"/>
      <c r="L181" s="87"/>
      <c r="M181" s="87"/>
      <c r="N181" s="87"/>
      <c r="O181" s="87"/>
      <c r="P181" s="85">
        <f t="shared" si="54"/>
        <v>0</v>
      </c>
      <c r="Q181" s="82">
        <f t="shared" si="55"/>
        <v>0</v>
      </c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collapsed="1" x14ac:dyDescent="0.2">
      <c r="A182" s="256" t="s">
        <v>222</v>
      </c>
      <c r="B182" s="257"/>
      <c r="C182" s="99">
        <f>SUM(C181)</f>
        <v>0</v>
      </c>
      <c r="D182" s="99">
        <f>SUM(D181)</f>
        <v>0</v>
      </c>
      <c r="E182" s="99">
        <f t="shared" ref="E182:H182" si="79">SUM(E181)</f>
        <v>0</v>
      </c>
      <c r="F182" s="99">
        <f t="shared" si="79"/>
        <v>0</v>
      </c>
      <c r="G182" s="99">
        <f t="shared" si="79"/>
        <v>0</v>
      </c>
      <c r="H182" s="99">
        <f t="shared" si="79"/>
        <v>0</v>
      </c>
      <c r="I182" s="85">
        <f t="shared" si="53"/>
        <v>0</v>
      </c>
      <c r="J182" s="99">
        <f>+J181</f>
        <v>0</v>
      </c>
      <c r="K182" s="99">
        <f>+K181</f>
        <v>0</v>
      </c>
      <c r="L182" s="99">
        <f t="shared" ref="L182:O182" si="80">+L181</f>
        <v>0</v>
      </c>
      <c r="M182" s="99">
        <f t="shared" si="80"/>
        <v>0</v>
      </c>
      <c r="N182" s="99">
        <f t="shared" si="80"/>
        <v>0</v>
      </c>
      <c r="O182" s="99">
        <f t="shared" si="80"/>
        <v>0</v>
      </c>
      <c r="P182" s="85">
        <f t="shared" si="54"/>
        <v>0</v>
      </c>
      <c r="Q182" s="82">
        <f t="shared" si="55"/>
        <v>0</v>
      </c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s="104" customFormat="1" x14ac:dyDescent="0.25">
      <c r="A183" s="100" t="s">
        <v>223</v>
      </c>
      <c r="B183" s="101"/>
      <c r="C183" s="102">
        <f t="shared" ref="C183:Q183" si="81">SUM(C182,C180,C177,C175,C156,C151,C148,C146,C138,C118,C108,C98,C90,C85,C75,C55,C22,C6)</f>
        <v>19138.046666666665</v>
      </c>
      <c r="D183" s="102">
        <f t="shared" si="81"/>
        <v>19405.686666666665</v>
      </c>
      <c r="E183" s="102">
        <f t="shared" si="81"/>
        <v>19554.601666666666</v>
      </c>
      <c r="F183" s="102">
        <f t="shared" si="81"/>
        <v>18173.811666666668</v>
      </c>
      <c r="G183" s="102">
        <f t="shared" si="81"/>
        <v>17858.811666666668</v>
      </c>
      <c r="H183" s="102">
        <f t="shared" si="81"/>
        <v>18328.811666666668</v>
      </c>
      <c r="I183" s="102">
        <f t="shared" si="81"/>
        <v>112459.76999999999</v>
      </c>
      <c r="J183" s="102">
        <f t="shared" si="81"/>
        <v>7744.3033333333333</v>
      </c>
      <c r="K183" s="102">
        <f t="shared" si="81"/>
        <v>7854.9233333333341</v>
      </c>
      <c r="L183" s="102">
        <f t="shared" si="81"/>
        <v>7874.3033333333333</v>
      </c>
      <c r="M183" s="102">
        <f t="shared" si="81"/>
        <v>7804.3033333333333</v>
      </c>
      <c r="N183" s="102">
        <f t="shared" si="81"/>
        <v>10258.803333333333</v>
      </c>
      <c r="O183" s="102">
        <f t="shared" si="81"/>
        <v>9272.9333333333343</v>
      </c>
      <c r="P183" s="102">
        <f t="shared" si="81"/>
        <v>50809.570000000007</v>
      </c>
      <c r="Q183" s="103">
        <f t="shared" si="81"/>
        <v>163269.34</v>
      </c>
    </row>
    <row r="184" spans="1:26" x14ac:dyDescent="0.2">
      <c r="A184" s="16"/>
      <c r="B184" s="16"/>
      <c r="C184" s="105"/>
      <c r="D184" s="105"/>
      <c r="E184" s="105"/>
      <c r="F184" s="105"/>
      <c r="G184" s="105"/>
      <c r="H184" s="76"/>
      <c r="I184" s="76"/>
      <c r="J184" s="76"/>
      <c r="K184" s="76"/>
      <c r="L184" s="76"/>
      <c r="M184" s="76"/>
      <c r="N184" s="76"/>
      <c r="O184" s="76"/>
      <c r="P184" s="7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x14ac:dyDescent="0.2">
      <c r="A185" s="16"/>
      <c r="B185" s="16"/>
      <c r="C185" s="105"/>
      <c r="D185" s="105"/>
      <c r="E185" s="105"/>
      <c r="F185" s="105"/>
      <c r="G185" s="105"/>
      <c r="H185" s="76"/>
      <c r="I185" s="76"/>
      <c r="J185" s="76"/>
      <c r="K185" s="76"/>
      <c r="L185" s="76"/>
      <c r="M185" s="76"/>
      <c r="N185" s="76" t="s">
        <v>224</v>
      </c>
      <c r="O185" s="76"/>
      <c r="P185" s="76">
        <v>62290.581238938059</v>
      </c>
      <c r="Q185" s="76">
        <v>119199.23123893805</v>
      </c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x14ac:dyDescent="0.2">
      <c r="A186" s="16"/>
      <c r="C186" s="107"/>
      <c r="D186" s="107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108">
        <f>+Q185-Q183</f>
        <v>-44070.108761061943</v>
      </c>
      <c r="R186" s="94"/>
      <c r="S186" s="16"/>
      <c r="T186" s="16"/>
      <c r="U186" s="16"/>
      <c r="V186" s="16"/>
      <c r="W186" s="16"/>
      <c r="X186" s="16"/>
      <c r="Y186" s="16"/>
      <c r="Z186" s="16"/>
    </row>
    <row r="187" spans="1:26" x14ac:dyDescent="0.2">
      <c r="A187" s="16"/>
      <c r="B187" s="16"/>
      <c r="C187" s="107"/>
      <c r="D187" s="107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x14ac:dyDescent="0.2">
      <c r="B188" s="80"/>
      <c r="C188" s="109"/>
      <c r="D188" s="110"/>
      <c r="Q188" s="111">
        <f>+Q186-Q187</f>
        <v>-44070.108761061943</v>
      </c>
    </row>
    <row r="189" spans="1:26" x14ac:dyDescent="0.2">
      <c r="B189" s="77"/>
      <c r="C189" s="110"/>
      <c r="D189" s="110"/>
    </row>
    <row r="190" spans="1:26" x14ac:dyDescent="0.2">
      <c r="B190" s="77"/>
      <c r="C190" s="110"/>
      <c r="D190" s="110"/>
    </row>
    <row r="191" spans="1:26" x14ac:dyDescent="0.2">
      <c r="B191" s="77"/>
      <c r="C191" s="110"/>
      <c r="D191" s="110"/>
    </row>
    <row r="192" spans="1:26" x14ac:dyDescent="0.2">
      <c r="B192" s="77"/>
      <c r="C192" s="110"/>
      <c r="D192" s="110"/>
    </row>
    <row r="193" spans="2:2" x14ac:dyDescent="0.2">
      <c r="B193" s="77"/>
    </row>
    <row r="194" spans="2:2" x14ac:dyDescent="0.2">
      <c r="B194" s="77"/>
    </row>
    <row r="195" spans="2:2" x14ac:dyDescent="0.2">
      <c r="B195" s="77"/>
    </row>
    <row r="196" spans="2:2" x14ac:dyDescent="0.2">
      <c r="B196" s="77"/>
    </row>
    <row r="197" spans="2:2" x14ac:dyDescent="0.2">
      <c r="B197" s="77"/>
    </row>
    <row r="198" spans="2:2" x14ac:dyDescent="0.2">
      <c r="B198" s="77"/>
    </row>
    <row r="199" spans="2:2" x14ac:dyDescent="0.2">
      <c r="B199" s="77"/>
    </row>
    <row r="200" spans="2:2" x14ac:dyDescent="0.2">
      <c r="B200" s="77"/>
    </row>
    <row r="201" spans="2:2" x14ac:dyDescent="0.2">
      <c r="B201" s="77"/>
    </row>
    <row r="202" spans="2:2" x14ac:dyDescent="0.2">
      <c r="B202" s="77"/>
    </row>
    <row r="203" spans="2:2" x14ac:dyDescent="0.2">
      <c r="B203" s="77"/>
    </row>
    <row r="204" spans="2:2" x14ac:dyDescent="0.2">
      <c r="B204" s="77"/>
    </row>
    <row r="205" spans="2:2" x14ac:dyDescent="0.2">
      <c r="B205" s="77"/>
    </row>
    <row r="206" spans="2:2" x14ac:dyDescent="0.2">
      <c r="B206" s="77"/>
    </row>
    <row r="207" spans="2:2" x14ac:dyDescent="0.2">
      <c r="B207" s="77"/>
    </row>
    <row r="208" spans="2:2" x14ac:dyDescent="0.2">
      <c r="B208" s="77"/>
    </row>
    <row r="209" spans="2:2" x14ac:dyDescent="0.2">
      <c r="B209" s="77"/>
    </row>
    <row r="210" spans="2:2" x14ac:dyDescent="0.2">
      <c r="B210" s="77"/>
    </row>
    <row r="211" spans="2:2" x14ac:dyDescent="0.2">
      <c r="B211" s="77"/>
    </row>
    <row r="212" spans="2:2" x14ac:dyDescent="0.2">
      <c r="B212" s="77"/>
    </row>
    <row r="213" spans="2:2" x14ac:dyDescent="0.2">
      <c r="B213" s="77"/>
    </row>
    <row r="214" spans="2:2" x14ac:dyDescent="0.2">
      <c r="B214" s="77"/>
    </row>
    <row r="215" spans="2:2" x14ac:dyDescent="0.2">
      <c r="B215" s="77"/>
    </row>
    <row r="216" spans="2:2" x14ac:dyDescent="0.2">
      <c r="B216" s="77"/>
    </row>
    <row r="217" spans="2:2" x14ac:dyDescent="0.2">
      <c r="B217" s="77"/>
    </row>
    <row r="218" spans="2:2" x14ac:dyDescent="0.2">
      <c r="B218" s="77"/>
    </row>
    <row r="219" spans="2:2" x14ac:dyDescent="0.2">
      <c r="B219" s="77"/>
    </row>
    <row r="220" spans="2:2" x14ac:dyDescent="0.2">
      <c r="B220" s="77"/>
    </row>
    <row r="221" spans="2:2" x14ac:dyDescent="0.2">
      <c r="B221" s="77"/>
    </row>
    <row r="222" spans="2:2" x14ac:dyDescent="0.2">
      <c r="B222" s="77"/>
    </row>
    <row r="223" spans="2:2" x14ac:dyDescent="0.2">
      <c r="B223" s="77"/>
    </row>
    <row r="224" spans="2:2" x14ac:dyDescent="0.2">
      <c r="B224" s="77"/>
    </row>
    <row r="225" spans="2:2" x14ac:dyDescent="0.2">
      <c r="B225" s="77"/>
    </row>
    <row r="226" spans="2:2" x14ac:dyDescent="0.2">
      <c r="B226" s="77"/>
    </row>
    <row r="227" spans="2:2" x14ac:dyDescent="0.2">
      <c r="B227" s="77"/>
    </row>
    <row r="228" spans="2:2" x14ac:dyDescent="0.2">
      <c r="B228" s="77"/>
    </row>
    <row r="229" spans="2:2" x14ac:dyDescent="0.2">
      <c r="B229" s="77"/>
    </row>
    <row r="230" spans="2:2" x14ac:dyDescent="0.2">
      <c r="B230" s="77"/>
    </row>
    <row r="231" spans="2:2" x14ac:dyDescent="0.2">
      <c r="B231" s="77"/>
    </row>
    <row r="232" spans="2:2" x14ac:dyDescent="0.2">
      <c r="B232" s="77"/>
    </row>
    <row r="233" spans="2:2" x14ac:dyDescent="0.2">
      <c r="B233" s="77"/>
    </row>
    <row r="234" spans="2:2" x14ac:dyDescent="0.2">
      <c r="B234" s="77"/>
    </row>
    <row r="235" spans="2:2" x14ac:dyDescent="0.2">
      <c r="B235" s="77"/>
    </row>
    <row r="236" spans="2:2" x14ac:dyDescent="0.2">
      <c r="B236" s="77"/>
    </row>
    <row r="237" spans="2:2" x14ac:dyDescent="0.2">
      <c r="B237" s="77"/>
    </row>
    <row r="238" spans="2:2" x14ac:dyDescent="0.2">
      <c r="B238" s="77"/>
    </row>
    <row r="239" spans="2:2" x14ac:dyDescent="0.2">
      <c r="B239" s="77"/>
    </row>
    <row r="240" spans="2:2" x14ac:dyDescent="0.2">
      <c r="B240" s="77"/>
    </row>
    <row r="241" spans="2:2" x14ac:dyDescent="0.2">
      <c r="B241" s="77"/>
    </row>
    <row r="242" spans="2:2" x14ac:dyDescent="0.2">
      <c r="B242" s="77"/>
    </row>
    <row r="243" spans="2:2" x14ac:dyDescent="0.2">
      <c r="B243" s="77"/>
    </row>
    <row r="244" spans="2:2" x14ac:dyDescent="0.2">
      <c r="B244" s="77"/>
    </row>
    <row r="245" spans="2:2" x14ac:dyDescent="0.2">
      <c r="B245" s="77"/>
    </row>
    <row r="246" spans="2:2" x14ac:dyDescent="0.2">
      <c r="B246" s="77"/>
    </row>
    <row r="247" spans="2:2" x14ac:dyDescent="0.2">
      <c r="B247" s="77"/>
    </row>
    <row r="248" spans="2:2" x14ac:dyDescent="0.2">
      <c r="B248" s="77"/>
    </row>
    <row r="249" spans="2:2" x14ac:dyDescent="0.2">
      <c r="B249" s="77"/>
    </row>
    <row r="250" spans="2:2" x14ac:dyDescent="0.2">
      <c r="B250" s="77"/>
    </row>
    <row r="251" spans="2:2" x14ac:dyDescent="0.2">
      <c r="B251" s="77"/>
    </row>
    <row r="252" spans="2:2" x14ac:dyDescent="0.2">
      <c r="B252" s="77"/>
    </row>
    <row r="253" spans="2:2" x14ac:dyDescent="0.2">
      <c r="B253" s="77"/>
    </row>
    <row r="254" spans="2:2" x14ac:dyDescent="0.2">
      <c r="B254" s="77"/>
    </row>
    <row r="255" spans="2:2" x14ac:dyDescent="0.2">
      <c r="B255" s="77"/>
    </row>
    <row r="256" spans="2:2" x14ac:dyDescent="0.2">
      <c r="B256" s="77"/>
    </row>
    <row r="257" spans="2:2" x14ac:dyDescent="0.2">
      <c r="B257" s="77"/>
    </row>
    <row r="258" spans="2:2" x14ac:dyDescent="0.2">
      <c r="B258" s="77"/>
    </row>
    <row r="259" spans="2:2" x14ac:dyDescent="0.2">
      <c r="B259" s="77"/>
    </row>
    <row r="260" spans="2:2" x14ac:dyDescent="0.2">
      <c r="B260" s="77"/>
    </row>
    <row r="261" spans="2:2" x14ac:dyDescent="0.2">
      <c r="B261" s="77"/>
    </row>
    <row r="262" spans="2:2" x14ac:dyDescent="0.2">
      <c r="B262" s="77"/>
    </row>
    <row r="263" spans="2:2" x14ac:dyDescent="0.2">
      <c r="B263" s="77"/>
    </row>
    <row r="264" spans="2:2" x14ac:dyDescent="0.2">
      <c r="B264" s="77"/>
    </row>
    <row r="265" spans="2:2" x14ac:dyDescent="0.2">
      <c r="B265" s="77"/>
    </row>
    <row r="266" spans="2:2" x14ac:dyDescent="0.2">
      <c r="B266" s="77"/>
    </row>
    <row r="267" spans="2:2" x14ac:dyDescent="0.2">
      <c r="B267" s="77"/>
    </row>
    <row r="268" spans="2:2" x14ac:dyDescent="0.2">
      <c r="B268" s="77"/>
    </row>
    <row r="269" spans="2:2" x14ac:dyDescent="0.2">
      <c r="B269" s="77"/>
    </row>
    <row r="270" spans="2:2" x14ac:dyDescent="0.2">
      <c r="B270" s="77"/>
    </row>
    <row r="271" spans="2:2" x14ac:dyDescent="0.2">
      <c r="B271" s="77"/>
    </row>
    <row r="272" spans="2:2" x14ac:dyDescent="0.2">
      <c r="B272" s="77"/>
    </row>
    <row r="273" spans="2:2" x14ac:dyDescent="0.2">
      <c r="B273" s="77"/>
    </row>
    <row r="274" spans="2:2" x14ac:dyDescent="0.2">
      <c r="B274" s="77"/>
    </row>
    <row r="275" spans="2:2" x14ac:dyDescent="0.2">
      <c r="B275" s="77"/>
    </row>
    <row r="276" spans="2:2" x14ac:dyDescent="0.2">
      <c r="B276" s="77"/>
    </row>
    <row r="277" spans="2:2" x14ac:dyDescent="0.2">
      <c r="B277" s="77"/>
    </row>
    <row r="278" spans="2:2" x14ac:dyDescent="0.2">
      <c r="B278" s="77"/>
    </row>
    <row r="279" spans="2:2" x14ac:dyDescent="0.2">
      <c r="B279" s="77"/>
    </row>
    <row r="280" spans="2:2" x14ac:dyDescent="0.2">
      <c r="B280" s="77"/>
    </row>
    <row r="281" spans="2:2" x14ac:dyDescent="0.2">
      <c r="B281" s="77"/>
    </row>
    <row r="282" spans="2:2" x14ac:dyDescent="0.2">
      <c r="B282" s="77"/>
    </row>
    <row r="283" spans="2:2" x14ac:dyDescent="0.2">
      <c r="B283" s="77"/>
    </row>
    <row r="284" spans="2:2" x14ac:dyDescent="0.2">
      <c r="B284" s="77"/>
    </row>
    <row r="285" spans="2:2" x14ac:dyDescent="0.2">
      <c r="B285" s="77"/>
    </row>
    <row r="286" spans="2:2" x14ac:dyDescent="0.2">
      <c r="B286" s="77"/>
    </row>
    <row r="287" spans="2:2" x14ac:dyDescent="0.2">
      <c r="B287" s="77"/>
    </row>
    <row r="288" spans="2:2" x14ac:dyDescent="0.2">
      <c r="B288" s="77"/>
    </row>
    <row r="289" spans="2:2" x14ac:dyDescent="0.2">
      <c r="B289" s="77"/>
    </row>
    <row r="290" spans="2:2" x14ac:dyDescent="0.2">
      <c r="B290" s="77"/>
    </row>
    <row r="291" spans="2:2" x14ac:dyDescent="0.2">
      <c r="B291" s="77"/>
    </row>
    <row r="292" spans="2:2" x14ac:dyDescent="0.2">
      <c r="B292" s="77"/>
    </row>
    <row r="293" spans="2:2" x14ac:dyDescent="0.2">
      <c r="B293" s="77"/>
    </row>
    <row r="294" spans="2:2" x14ac:dyDescent="0.2">
      <c r="B294" s="77"/>
    </row>
    <row r="295" spans="2:2" x14ac:dyDescent="0.2">
      <c r="B295" s="77"/>
    </row>
    <row r="296" spans="2:2" x14ac:dyDescent="0.2">
      <c r="B296" s="77"/>
    </row>
    <row r="297" spans="2:2" x14ac:dyDescent="0.2">
      <c r="B297" s="77"/>
    </row>
    <row r="298" spans="2:2" x14ac:dyDescent="0.2">
      <c r="B298" s="77"/>
    </row>
    <row r="299" spans="2:2" x14ac:dyDescent="0.2">
      <c r="B299" s="77"/>
    </row>
    <row r="300" spans="2:2" x14ac:dyDescent="0.2">
      <c r="B300" s="77"/>
    </row>
    <row r="301" spans="2:2" x14ac:dyDescent="0.2">
      <c r="B301" s="77"/>
    </row>
    <row r="302" spans="2:2" x14ac:dyDescent="0.2">
      <c r="B302" s="77"/>
    </row>
    <row r="303" spans="2:2" x14ac:dyDescent="0.2">
      <c r="B303" s="77"/>
    </row>
    <row r="304" spans="2:2" x14ac:dyDescent="0.2">
      <c r="B304" s="77"/>
    </row>
    <row r="305" spans="2:2" x14ac:dyDescent="0.2">
      <c r="B305" s="77"/>
    </row>
    <row r="306" spans="2:2" x14ac:dyDescent="0.2">
      <c r="B306" s="77"/>
    </row>
    <row r="307" spans="2:2" x14ac:dyDescent="0.2">
      <c r="B307" s="77"/>
    </row>
    <row r="308" spans="2:2" x14ac:dyDescent="0.2">
      <c r="B308" s="77"/>
    </row>
    <row r="309" spans="2:2" x14ac:dyDescent="0.2">
      <c r="B309" s="77"/>
    </row>
    <row r="310" spans="2:2" x14ac:dyDescent="0.2">
      <c r="B310" s="77"/>
    </row>
    <row r="311" spans="2:2" x14ac:dyDescent="0.2">
      <c r="B311" s="77"/>
    </row>
    <row r="312" spans="2:2" x14ac:dyDescent="0.2">
      <c r="B312" s="77"/>
    </row>
    <row r="313" spans="2:2" x14ac:dyDescent="0.2">
      <c r="B313" s="77"/>
    </row>
    <row r="314" spans="2:2" x14ac:dyDescent="0.2">
      <c r="B314" s="77"/>
    </row>
    <row r="315" spans="2:2" x14ac:dyDescent="0.2">
      <c r="B315" s="77"/>
    </row>
    <row r="316" spans="2:2" x14ac:dyDescent="0.2">
      <c r="B316" s="77"/>
    </row>
    <row r="317" spans="2:2" x14ac:dyDescent="0.2">
      <c r="B317" s="77"/>
    </row>
    <row r="318" spans="2:2" x14ac:dyDescent="0.2">
      <c r="B318" s="77"/>
    </row>
    <row r="319" spans="2:2" x14ac:dyDescent="0.2">
      <c r="B319" s="77"/>
    </row>
    <row r="320" spans="2:2" x14ac:dyDescent="0.2">
      <c r="B320" s="77"/>
    </row>
    <row r="321" spans="2:2" x14ac:dyDescent="0.2">
      <c r="B321" s="77"/>
    </row>
    <row r="322" spans="2:2" x14ac:dyDescent="0.2">
      <c r="B322" s="77"/>
    </row>
    <row r="323" spans="2:2" x14ac:dyDescent="0.2">
      <c r="B323" s="77"/>
    </row>
    <row r="324" spans="2:2" x14ac:dyDescent="0.2">
      <c r="B324" s="77"/>
    </row>
    <row r="325" spans="2:2" x14ac:dyDescent="0.2">
      <c r="B325" s="77"/>
    </row>
  </sheetData>
  <mergeCells count="38">
    <mergeCell ref="A56:A74"/>
    <mergeCell ref="A6:B6"/>
    <mergeCell ref="A7:A21"/>
    <mergeCell ref="A22:B22"/>
    <mergeCell ref="A23:A53"/>
    <mergeCell ref="A55:B55"/>
    <mergeCell ref="A75:B75"/>
    <mergeCell ref="A76:A84"/>
    <mergeCell ref="A85:B85"/>
    <mergeCell ref="A90:B90"/>
    <mergeCell ref="A91:A97"/>
    <mergeCell ref="A152:A155"/>
    <mergeCell ref="A98:B98"/>
    <mergeCell ref="A99:A107"/>
    <mergeCell ref="A108:B108"/>
    <mergeCell ref="A118:B118"/>
    <mergeCell ref="A119:A137"/>
    <mergeCell ref="A138:B138"/>
    <mergeCell ref="A139:A144"/>
    <mergeCell ref="A146:B146"/>
    <mergeCell ref="A148:B148"/>
    <mergeCell ref="A151:B151"/>
    <mergeCell ref="M3:O3"/>
    <mergeCell ref="Q3:Q4"/>
    <mergeCell ref="A86:A89"/>
    <mergeCell ref="A109:A117"/>
    <mergeCell ref="A182:B182"/>
    <mergeCell ref="A3:A4"/>
    <mergeCell ref="B3:B4"/>
    <mergeCell ref="C3:E3"/>
    <mergeCell ref="F3:H3"/>
    <mergeCell ref="J3:L3"/>
    <mergeCell ref="A156:B156"/>
    <mergeCell ref="A157:A174"/>
    <mergeCell ref="A175:B175"/>
    <mergeCell ref="A177:B177"/>
    <mergeCell ref="A178:A179"/>
    <mergeCell ref="A180:B18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831C6-5EF0-463E-A072-2828663D148E}">
  <dimension ref="A1:T186"/>
  <sheetViews>
    <sheetView workbookViewId="0"/>
  </sheetViews>
  <sheetFormatPr baseColWidth="10" defaultColWidth="9.140625" defaultRowHeight="12.75" x14ac:dyDescent="0.2"/>
  <cols>
    <col min="1" max="1" width="2.7109375" style="125" customWidth="1"/>
    <col min="2" max="2" width="38.140625" style="125" customWidth="1"/>
    <col min="3" max="3" width="14.28515625" style="127" customWidth="1"/>
    <col min="4" max="4" width="16.42578125" style="127" customWidth="1"/>
    <col min="5" max="7" width="24.42578125" style="127" customWidth="1"/>
    <col min="8" max="8" width="15.5703125" style="128" bestFit="1" customWidth="1"/>
    <col min="9" max="9" width="9.28515625" style="129" customWidth="1"/>
    <col min="10" max="10" width="13.5703125" style="129" customWidth="1"/>
    <col min="11" max="12" width="14.28515625" style="128" customWidth="1"/>
    <col min="13" max="13" width="10.85546875" style="129" customWidth="1"/>
    <col min="14" max="14" width="14.42578125" style="130" customWidth="1"/>
    <col min="15" max="15" width="14.42578125" style="129" customWidth="1"/>
    <col min="16" max="16" width="2.28515625" style="129" customWidth="1"/>
    <col min="17" max="17" width="14.42578125" style="129" customWidth="1"/>
    <col min="18" max="18" width="13.140625" style="129" customWidth="1"/>
    <col min="19" max="244" width="9.140625" style="129"/>
    <col min="245" max="245" width="2.7109375" style="129" customWidth="1"/>
    <col min="246" max="246" width="7.28515625" style="129" customWidth="1"/>
    <col min="247" max="247" width="38.140625" style="129" customWidth="1"/>
    <col min="248" max="248" width="6.42578125" style="129" customWidth="1"/>
    <col min="249" max="250" width="14.28515625" style="129" customWidth="1"/>
    <col min="251" max="251" width="21.5703125" style="129" customWidth="1"/>
    <col min="252" max="252" width="15.85546875" style="129" customWidth="1"/>
    <col min="253" max="253" width="14.85546875" style="129" customWidth="1"/>
    <col min="254" max="254" width="14.7109375" style="129" customWidth="1"/>
    <col min="255" max="255" width="14.28515625" style="129" customWidth="1"/>
    <col min="256" max="256" width="12.42578125" style="129" customWidth="1"/>
    <col min="257" max="258" width="12.28515625" style="129" customWidth="1"/>
    <col min="259" max="259" width="7.42578125" style="129" customWidth="1"/>
    <col min="260" max="260" width="8.28515625" style="129" customWidth="1"/>
    <col min="261" max="263" width="14.28515625" style="129" customWidth="1"/>
    <col min="264" max="264" width="10.5703125" style="129" bestFit="1" customWidth="1"/>
    <col min="265" max="265" width="0.85546875" style="129" customWidth="1"/>
    <col min="266" max="266" width="11.28515625" style="129" customWidth="1"/>
    <col min="267" max="267" width="0.85546875" style="129" customWidth="1"/>
    <col min="268" max="500" width="9.140625" style="129"/>
    <col min="501" max="501" width="2.7109375" style="129" customWidth="1"/>
    <col min="502" max="502" width="7.28515625" style="129" customWidth="1"/>
    <col min="503" max="503" width="38.140625" style="129" customWidth="1"/>
    <col min="504" max="504" width="6.42578125" style="129" customWidth="1"/>
    <col min="505" max="506" width="14.28515625" style="129" customWidth="1"/>
    <col min="507" max="507" width="21.5703125" style="129" customWidth="1"/>
    <col min="508" max="508" width="15.85546875" style="129" customWidth="1"/>
    <col min="509" max="509" width="14.85546875" style="129" customWidth="1"/>
    <col min="510" max="510" width="14.7109375" style="129" customWidth="1"/>
    <col min="511" max="511" width="14.28515625" style="129" customWidth="1"/>
    <col min="512" max="512" width="12.42578125" style="129" customWidth="1"/>
    <col min="513" max="514" width="12.28515625" style="129" customWidth="1"/>
    <col min="515" max="515" width="7.42578125" style="129" customWidth="1"/>
    <col min="516" max="516" width="8.28515625" style="129" customWidth="1"/>
    <col min="517" max="519" width="14.28515625" style="129" customWidth="1"/>
    <col min="520" max="520" width="10.5703125" style="129" bestFit="1" customWidth="1"/>
    <col min="521" max="521" width="0.85546875" style="129" customWidth="1"/>
    <col min="522" max="522" width="11.28515625" style="129" customWidth="1"/>
    <col min="523" max="523" width="0.85546875" style="129" customWidth="1"/>
    <col min="524" max="756" width="9.140625" style="129"/>
    <col min="757" max="757" width="2.7109375" style="129" customWidth="1"/>
    <col min="758" max="758" width="7.28515625" style="129" customWidth="1"/>
    <col min="759" max="759" width="38.140625" style="129" customWidth="1"/>
    <col min="760" max="760" width="6.42578125" style="129" customWidth="1"/>
    <col min="761" max="762" width="14.28515625" style="129" customWidth="1"/>
    <col min="763" max="763" width="21.5703125" style="129" customWidth="1"/>
    <col min="764" max="764" width="15.85546875" style="129" customWidth="1"/>
    <col min="765" max="765" width="14.85546875" style="129" customWidth="1"/>
    <col min="766" max="766" width="14.7109375" style="129" customWidth="1"/>
    <col min="767" max="767" width="14.28515625" style="129" customWidth="1"/>
    <col min="768" max="768" width="12.42578125" style="129" customWidth="1"/>
    <col min="769" max="770" width="12.28515625" style="129" customWidth="1"/>
    <col min="771" max="771" width="7.42578125" style="129" customWidth="1"/>
    <col min="772" max="772" width="8.28515625" style="129" customWidth="1"/>
    <col min="773" max="775" width="14.28515625" style="129" customWidth="1"/>
    <col min="776" max="776" width="10.5703125" style="129" bestFit="1" customWidth="1"/>
    <col min="777" max="777" width="0.85546875" style="129" customWidth="1"/>
    <col min="778" max="778" width="11.28515625" style="129" customWidth="1"/>
    <col min="779" max="779" width="0.85546875" style="129" customWidth="1"/>
    <col min="780" max="1012" width="9.140625" style="129"/>
    <col min="1013" max="1013" width="2.7109375" style="129" customWidth="1"/>
    <col min="1014" max="1014" width="7.28515625" style="129" customWidth="1"/>
    <col min="1015" max="1015" width="38.140625" style="129" customWidth="1"/>
    <col min="1016" max="1016" width="6.42578125" style="129" customWidth="1"/>
    <col min="1017" max="1018" width="14.28515625" style="129" customWidth="1"/>
    <col min="1019" max="1019" width="21.5703125" style="129" customWidth="1"/>
    <col min="1020" max="1020" width="15.85546875" style="129" customWidth="1"/>
    <col min="1021" max="1021" width="14.85546875" style="129" customWidth="1"/>
    <col min="1022" max="1022" width="14.7109375" style="129" customWidth="1"/>
    <col min="1023" max="1023" width="14.28515625" style="129" customWidth="1"/>
    <col min="1024" max="1024" width="12.42578125" style="129" customWidth="1"/>
    <col min="1025" max="1026" width="12.28515625" style="129" customWidth="1"/>
    <col min="1027" max="1027" width="7.42578125" style="129" customWidth="1"/>
    <col min="1028" max="1028" width="8.28515625" style="129" customWidth="1"/>
    <col min="1029" max="1031" width="14.28515625" style="129" customWidth="1"/>
    <col min="1032" max="1032" width="10.5703125" style="129" bestFit="1" customWidth="1"/>
    <col min="1033" max="1033" width="0.85546875" style="129" customWidth="1"/>
    <col min="1034" max="1034" width="11.28515625" style="129" customWidth="1"/>
    <col min="1035" max="1035" width="0.85546875" style="129" customWidth="1"/>
    <col min="1036" max="1268" width="9.140625" style="129"/>
    <col min="1269" max="1269" width="2.7109375" style="129" customWidth="1"/>
    <col min="1270" max="1270" width="7.28515625" style="129" customWidth="1"/>
    <col min="1271" max="1271" width="38.140625" style="129" customWidth="1"/>
    <col min="1272" max="1272" width="6.42578125" style="129" customWidth="1"/>
    <col min="1273" max="1274" width="14.28515625" style="129" customWidth="1"/>
    <col min="1275" max="1275" width="21.5703125" style="129" customWidth="1"/>
    <col min="1276" max="1276" width="15.85546875" style="129" customWidth="1"/>
    <col min="1277" max="1277" width="14.85546875" style="129" customWidth="1"/>
    <col min="1278" max="1278" width="14.7109375" style="129" customWidth="1"/>
    <col min="1279" max="1279" width="14.28515625" style="129" customWidth="1"/>
    <col min="1280" max="1280" width="12.42578125" style="129" customWidth="1"/>
    <col min="1281" max="1282" width="12.28515625" style="129" customWidth="1"/>
    <col min="1283" max="1283" width="7.42578125" style="129" customWidth="1"/>
    <col min="1284" max="1284" width="8.28515625" style="129" customWidth="1"/>
    <col min="1285" max="1287" width="14.28515625" style="129" customWidth="1"/>
    <col min="1288" max="1288" width="10.5703125" style="129" bestFit="1" customWidth="1"/>
    <col min="1289" max="1289" width="0.85546875" style="129" customWidth="1"/>
    <col min="1290" max="1290" width="11.28515625" style="129" customWidth="1"/>
    <col min="1291" max="1291" width="0.85546875" style="129" customWidth="1"/>
    <col min="1292" max="1524" width="9.140625" style="129"/>
    <col min="1525" max="1525" width="2.7109375" style="129" customWidth="1"/>
    <col min="1526" max="1526" width="7.28515625" style="129" customWidth="1"/>
    <col min="1527" max="1527" width="38.140625" style="129" customWidth="1"/>
    <col min="1528" max="1528" width="6.42578125" style="129" customWidth="1"/>
    <col min="1529" max="1530" width="14.28515625" style="129" customWidth="1"/>
    <col min="1531" max="1531" width="21.5703125" style="129" customWidth="1"/>
    <col min="1532" max="1532" width="15.85546875" style="129" customWidth="1"/>
    <col min="1533" max="1533" width="14.85546875" style="129" customWidth="1"/>
    <col min="1534" max="1534" width="14.7109375" style="129" customWidth="1"/>
    <col min="1535" max="1535" width="14.28515625" style="129" customWidth="1"/>
    <col min="1536" max="1536" width="12.42578125" style="129" customWidth="1"/>
    <col min="1537" max="1538" width="12.28515625" style="129" customWidth="1"/>
    <col min="1539" max="1539" width="7.42578125" style="129" customWidth="1"/>
    <col min="1540" max="1540" width="8.28515625" style="129" customWidth="1"/>
    <col min="1541" max="1543" width="14.28515625" style="129" customWidth="1"/>
    <col min="1544" max="1544" width="10.5703125" style="129" bestFit="1" customWidth="1"/>
    <col min="1545" max="1545" width="0.85546875" style="129" customWidth="1"/>
    <col min="1546" max="1546" width="11.28515625" style="129" customWidth="1"/>
    <col min="1547" max="1547" width="0.85546875" style="129" customWidth="1"/>
    <col min="1548" max="1780" width="9.140625" style="129"/>
    <col min="1781" max="1781" width="2.7109375" style="129" customWidth="1"/>
    <col min="1782" max="1782" width="7.28515625" style="129" customWidth="1"/>
    <col min="1783" max="1783" width="38.140625" style="129" customWidth="1"/>
    <col min="1784" max="1784" width="6.42578125" style="129" customWidth="1"/>
    <col min="1785" max="1786" width="14.28515625" style="129" customWidth="1"/>
    <col min="1787" max="1787" width="21.5703125" style="129" customWidth="1"/>
    <col min="1788" max="1788" width="15.85546875" style="129" customWidth="1"/>
    <col min="1789" max="1789" width="14.85546875" style="129" customWidth="1"/>
    <col min="1790" max="1790" width="14.7109375" style="129" customWidth="1"/>
    <col min="1791" max="1791" width="14.28515625" style="129" customWidth="1"/>
    <col min="1792" max="1792" width="12.42578125" style="129" customWidth="1"/>
    <col min="1793" max="1794" width="12.28515625" style="129" customWidth="1"/>
    <col min="1795" max="1795" width="7.42578125" style="129" customWidth="1"/>
    <col min="1796" max="1796" width="8.28515625" style="129" customWidth="1"/>
    <col min="1797" max="1799" width="14.28515625" style="129" customWidth="1"/>
    <col min="1800" max="1800" width="10.5703125" style="129" bestFit="1" customWidth="1"/>
    <col min="1801" max="1801" width="0.85546875" style="129" customWidth="1"/>
    <col min="1802" max="1802" width="11.28515625" style="129" customWidth="1"/>
    <col min="1803" max="1803" width="0.85546875" style="129" customWidth="1"/>
    <col min="1804" max="2036" width="9.140625" style="129"/>
    <col min="2037" max="2037" width="2.7109375" style="129" customWidth="1"/>
    <col min="2038" max="2038" width="7.28515625" style="129" customWidth="1"/>
    <col min="2039" max="2039" width="38.140625" style="129" customWidth="1"/>
    <col min="2040" max="2040" width="6.42578125" style="129" customWidth="1"/>
    <col min="2041" max="2042" width="14.28515625" style="129" customWidth="1"/>
    <col min="2043" max="2043" width="21.5703125" style="129" customWidth="1"/>
    <col min="2044" max="2044" width="15.85546875" style="129" customWidth="1"/>
    <col min="2045" max="2045" width="14.85546875" style="129" customWidth="1"/>
    <col min="2046" max="2046" width="14.7109375" style="129" customWidth="1"/>
    <col min="2047" max="2047" width="14.28515625" style="129" customWidth="1"/>
    <col min="2048" max="2048" width="12.42578125" style="129" customWidth="1"/>
    <col min="2049" max="2050" width="12.28515625" style="129" customWidth="1"/>
    <col min="2051" max="2051" width="7.42578125" style="129" customWidth="1"/>
    <col min="2052" max="2052" width="8.28515625" style="129" customWidth="1"/>
    <col min="2053" max="2055" width="14.28515625" style="129" customWidth="1"/>
    <col min="2056" max="2056" width="10.5703125" style="129" bestFit="1" customWidth="1"/>
    <col min="2057" max="2057" width="0.85546875" style="129" customWidth="1"/>
    <col min="2058" max="2058" width="11.28515625" style="129" customWidth="1"/>
    <col min="2059" max="2059" width="0.85546875" style="129" customWidth="1"/>
    <col min="2060" max="2292" width="9.140625" style="129"/>
    <col min="2293" max="2293" width="2.7109375" style="129" customWidth="1"/>
    <col min="2294" max="2294" width="7.28515625" style="129" customWidth="1"/>
    <col min="2295" max="2295" width="38.140625" style="129" customWidth="1"/>
    <col min="2296" max="2296" width="6.42578125" style="129" customWidth="1"/>
    <col min="2297" max="2298" width="14.28515625" style="129" customWidth="1"/>
    <col min="2299" max="2299" width="21.5703125" style="129" customWidth="1"/>
    <col min="2300" max="2300" width="15.85546875" style="129" customWidth="1"/>
    <col min="2301" max="2301" width="14.85546875" style="129" customWidth="1"/>
    <col min="2302" max="2302" width="14.7109375" style="129" customWidth="1"/>
    <col min="2303" max="2303" width="14.28515625" style="129" customWidth="1"/>
    <col min="2304" max="2304" width="12.42578125" style="129" customWidth="1"/>
    <col min="2305" max="2306" width="12.28515625" style="129" customWidth="1"/>
    <col min="2307" max="2307" width="7.42578125" style="129" customWidth="1"/>
    <col min="2308" max="2308" width="8.28515625" style="129" customWidth="1"/>
    <col min="2309" max="2311" width="14.28515625" style="129" customWidth="1"/>
    <col min="2312" max="2312" width="10.5703125" style="129" bestFit="1" customWidth="1"/>
    <col min="2313" max="2313" width="0.85546875" style="129" customWidth="1"/>
    <col min="2314" max="2314" width="11.28515625" style="129" customWidth="1"/>
    <col min="2315" max="2315" width="0.85546875" style="129" customWidth="1"/>
    <col min="2316" max="2548" width="9.140625" style="129"/>
    <col min="2549" max="2549" width="2.7109375" style="129" customWidth="1"/>
    <col min="2550" max="2550" width="7.28515625" style="129" customWidth="1"/>
    <col min="2551" max="2551" width="38.140625" style="129" customWidth="1"/>
    <col min="2552" max="2552" width="6.42578125" style="129" customWidth="1"/>
    <col min="2553" max="2554" width="14.28515625" style="129" customWidth="1"/>
    <col min="2555" max="2555" width="21.5703125" style="129" customWidth="1"/>
    <col min="2556" max="2556" width="15.85546875" style="129" customWidth="1"/>
    <col min="2557" max="2557" width="14.85546875" style="129" customWidth="1"/>
    <col min="2558" max="2558" width="14.7109375" style="129" customWidth="1"/>
    <col min="2559" max="2559" width="14.28515625" style="129" customWidth="1"/>
    <col min="2560" max="2560" width="12.42578125" style="129" customWidth="1"/>
    <col min="2561" max="2562" width="12.28515625" style="129" customWidth="1"/>
    <col min="2563" max="2563" width="7.42578125" style="129" customWidth="1"/>
    <col min="2564" max="2564" width="8.28515625" style="129" customWidth="1"/>
    <col min="2565" max="2567" width="14.28515625" style="129" customWidth="1"/>
    <col min="2568" max="2568" width="10.5703125" style="129" bestFit="1" customWidth="1"/>
    <col min="2569" max="2569" width="0.85546875" style="129" customWidth="1"/>
    <col min="2570" max="2570" width="11.28515625" style="129" customWidth="1"/>
    <col min="2571" max="2571" width="0.85546875" style="129" customWidth="1"/>
    <col min="2572" max="2804" width="9.140625" style="129"/>
    <col min="2805" max="2805" width="2.7109375" style="129" customWidth="1"/>
    <col min="2806" max="2806" width="7.28515625" style="129" customWidth="1"/>
    <col min="2807" max="2807" width="38.140625" style="129" customWidth="1"/>
    <col min="2808" max="2808" width="6.42578125" style="129" customWidth="1"/>
    <col min="2809" max="2810" width="14.28515625" style="129" customWidth="1"/>
    <col min="2811" max="2811" width="21.5703125" style="129" customWidth="1"/>
    <col min="2812" max="2812" width="15.85546875" style="129" customWidth="1"/>
    <col min="2813" max="2813" width="14.85546875" style="129" customWidth="1"/>
    <col min="2814" max="2814" width="14.7109375" style="129" customWidth="1"/>
    <col min="2815" max="2815" width="14.28515625" style="129" customWidth="1"/>
    <col min="2816" max="2816" width="12.42578125" style="129" customWidth="1"/>
    <col min="2817" max="2818" width="12.28515625" style="129" customWidth="1"/>
    <col min="2819" max="2819" width="7.42578125" style="129" customWidth="1"/>
    <col min="2820" max="2820" width="8.28515625" style="129" customWidth="1"/>
    <col min="2821" max="2823" width="14.28515625" style="129" customWidth="1"/>
    <col min="2824" max="2824" width="10.5703125" style="129" bestFit="1" customWidth="1"/>
    <col min="2825" max="2825" width="0.85546875" style="129" customWidth="1"/>
    <col min="2826" max="2826" width="11.28515625" style="129" customWidth="1"/>
    <col min="2827" max="2827" width="0.85546875" style="129" customWidth="1"/>
    <col min="2828" max="3060" width="9.140625" style="129"/>
    <col min="3061" max="3061" width="2.7109375" style="129" customWidth="1"/>
    <col min="3062" max="3062" width="7.28515625" style="129" customWidth="1"/>
    <col min="3063" max="3063" width="38.140625" style="129" customWidth="1"/>
    <col min="3064" max="3064" width="6.42578125" style="129" customWidth="1"/>
    <col min="3065" max="3066" width="14.28515625" style="129" customWidth="1"/>
    <col min="3067" max="3067" width="21.5703125" style="129" customWidth="1"/>
    <col min="3068" max="3068" width="15.85546875" style="129" customWidth="1"/>
    <col min="3069" max="3069" width="14.85546875" style="129" customWidth="1"/>
    <col min="3070" max="3070" width="14.7109375" style="129" customWidth="1"/>
    <col min="3071" max="3071" width="14.28515625" style="129" customWidth="1"/>
    <col min="3072" max="3072" width="12.42578125" style="129" customWidth="1"/>
    <col min="3073" max="3074" width="12.28515625" style="129" customWidth="1"/>
    <col min="3075" max="3075" width="7.42578125" style="129" customWidth="1"/>
    <col min="3076" max="3076" width="8.28515625" style="129" customWidth="1"/>
    <col min="3077" max="3079" width="14.28515625" style="129" customWidth="1"/>
    <col min="3080" max="3080" width="10.5703125" style="129" bestFit="1" customWidth="1"/>
    <col min="3081" max="3081" width="0.85546875" style="129" customWidth="1"/>
    <col min="3082" max="3082" width="11.28515625" style="129" customWidth="1"/>
    <col min="3083" max="3083" width="0.85546875" style="129" customWidth="1"/>
    <col min="3084" max="3316" width="9.140625" style="129"/>
    <col min="3317" max="3317" width="2.7109375" style="129" customWidth="1"/>
    <col min="3318" max="3318" width="7.28515625" style="129" customWidth="1"/>
    <col min="3319" max="3319" width="38.140625" style="129" customWidth="1"/>
    <col min="3320" max="3320" width="6.42578125" style="129" customWidth="1"/>
    <col min="3321" max="3322" width="14.28515625" style="129" customWidth="1"/>
    <col min="3323" max="3323" width="21.5703125" style="129" customWidth="1"/>
    <col min="3324" max="3324" width="15.85546875" style="129" customWidth="1"/>
    <col min="3325" max="3325" width="14.85546875" style="129" customWidth="1"/>
    <col min="3326" max="3326" width="14.7109375" style="129" customWidth="1"/>
    <col min="3327" max="3327" width="14.28515625" style="129" customWidth="1"/>
    <col min="3328" max="3328" width="12.42578125" style="129" customWidth="1"/>
    <col min="3329" max="3330" width="12.28515625" style="129" customWidth="1"/>
    <col min="3331" max="3331" width="7.42578125" style="129" customWidth="1"/>
    <col min="3332" max="3332" width="8.28515625" style="129" customWidth="1"/>
    <col min="3333" max="3335" width="14.28515625" style="129" customWidth="1"/>
    <col min="3336" max="3336" width="10.5703125" style="129" bestFit="1" customWidth="1"/>
    <col min="3337" max="3337" width="0.85546875" style="129" customWidth="1"/>
    <col min="3338" max="3338" width="11.28515625" style="129" customWidth="1"/>
    <col min="3339" max="3339" width="0.85546875" style="129" customWidth="1"/>
    <col min="3340" max="3572" width="9.140625" style="129"/>
    <col min="3573" max="3573" width="2.7109375" style="129" customWidth="1"/>
    <col min="3574" max="3574" width="7.28515625" style="129" customWidth="1"/>
    <col min="3575" max="3575" width="38.140625" style="129" customWidth="1"/>
    <col min="3576" max="3576" width="6.42578125" style="129" customWidth="1"/>
    <col min="3577" max="3578" width="14.28515625" style="129" customWidth="1"/>
    <col min="3579" max="3579" width="21.5703125" style="129" customWidth="1"/>
    <col min="3580" max="3580" width="15.85546875" style="129" customWidth="1"/>
    <col min="3581" max="3581" width="14.85546875" style="129" customWidth="1"/>
    <col min="3582" max="3582" width="14.7109375" style="129" customWidth="1"/>
    <col min="3583" max="3583" width="14.28515625" style="129" customWidth="1"/>
    <col min="3584" max="3584" width="12.42578125" style="129" customWidth="1"/>
    <col min="3585" max="3586" width="12.28515625" style="129" customWidth="1"/>
    <col min="3587" max="3587" width="7.42578125" style="129" customWidth="1"/>
    <col min="3588" max="3588" width="8.28515625" style="129" customWidth="1"/>
    <col min="3589" max="3591" width="14.28515625" style="129" customWidth="1"/>
    <col min="3592" max="3592" width="10.5703125" style="129" bestFit="1" customWidth="1"/>
    <col min="3593" max="3593" width="0.85546875" style="129" customWidth="1"/>
    <col min="3594" max="3594" width="11.28515625" style="129" customWidth="1"/>
    <col min="3595" max="3595" width="0.85546875" style="129" customWidth="1"/>
    <col min="3596" max="3828" width="9.140625" style="129"/>
    <col min="3829" max="3829" width="2.7109375" style="129" customWidth="1"/>
    <col min="3830" max="3830" width="7.28515625" style="129" customWidth="1"/>
    <col min="3831" max="3831" width="38.140625" style="129" customWidth="1"/>
    <col min="3832" max="3832" width="6.42578125" style="129" customWidth="1"/>
    <col min="3833" max="3834" width="14.28515625" style="129" customWidth="1"/>
    <col min="3835" max="3835" width="21.5703125" style="129" customWidth="1"/>
    <col min="3836" max="3836" width="15.85546875" style="129" customWidth="1"/>
    <col min="3837" max="3837" width="14.85546875" style="129" customWidth="1"/>
    <col min="3838" max="3838" width="14.7109375" style="129" customWidth="1"/>
    <col min="3839" max="3839" width="14.28515625" style="129" customWidth="1"/>
    <col min="3840" max="3840" width="12.42578125" style="129" customWidth="1"/>
    <col min="3841" max="3842" width="12.28515625" style="129" customWidth="1"/>
    <col min="3843" max="3843" width="7.42578125" style="129" customWidth="1"/>
    <col min="3844" max="3844" width="8.28515625" style="129" customWidth="1"/>
    <col min="3845" max="3847" width="14.28515625" style="129" customWidth="1"/>
    <col min="3848" max="3848" width="10.5703125" style="129" bestFit="1" customWidth="1"/>
    <col min="3849" max="3849" width="0.85546875" style="129" customWidth="1"/>
    <col min="3850" max="3850" width="11.28515625" style="129" customWidth="1"/>
    <col min="3851" max="3851" width="0.85546875" style="129" customWidth="1"/>
    <col min="3852" max="4084" width="9.140625" style="129"/>
    <col min="4085" max="4085" width="2.7109375" style="129" customWidth="1"/>
    <col min="4086" max="4086" width="7.28515625" style="129" customWidth="1"/>
    <col min="4087" max="4087" width="38.140625" style="129" customWidth="1"/>
    <col min="4088" max="4088" width="6.42578125" style="129" customWidth="1"/>
    <col min="4089" max="4090" width="14.28515625" style="129" customWidth="1"/>
    <col min="4091" max="4091" width="21.5703125" style="129" customWidth="1"/>
    <col min="4092" max="4092" width="15.85546875" style="129" customWidth="1"/>
    <col min="4093" max="4093" width="14.85546875" style="129" customWidth="1"/>
    <col min="4094" max="4094" width="14.7109375" style="129" customWidth="1"/>
    <col min="4095" max="4095" width="14.28515625" style="129" customWidth="1"/>
    <col min="4096" max="4096" width="12.42578125" style="129" customWidth="1"/>
    <col min="4097" max="4098" width="12.28515625" style="129" customWidth="1"/>
    <col min="4099" max="4099" width="7.42578125" style="129" customWidth="1"/>
    <col min="4100" max="4100" width="8.28515625" style="129" customWidth="1"/>
    <col min="4101" max="4103" width="14.28515625" style="129" customWidth="1"/>
    <col min="4104" max="4104" width="10.5703125" style="129" bestFit="1" customWidth="1"/>
    <col min="4105" max="4105" width="0.85546875" style="129" customWidth="1"/>
    <col min="4106" max="4106" width="11.28515625" style="129" customWidth="1"/>
    <col min="4107" max="4107" width="0.85546875" style="129" customWidth="1"/>
    <col min="4108" max="4340" width="9.140625" style="129"/>
    <col min="4341" max="4341" width="2.7109375" style="129" customWidth="1"/>
    <col min="4342" max="4342" width="7.28515625" style="129" customWidth="1"/>
    <col min="4343" max="4343" width="38.140625" style="129" customWidth="1"/>
    <col min="4344" max="4344" width="6.42578125" style="129" customWidth="1"/>
    <col min="4345" max="4346" width="14.28515625" style="129" customWidth="1"/>
    <col min="4347" max="4347" width="21.5703125" style="129" customWidth="1"/>
    <col min="4348" max="4348" width="15.85546875" style="129" customWidth="1"/>
    <col min="4349" max="4349" width="14.85546875" style="129" customWidth="1"/>
    <col min="4350" max="4350" width="14.7109375" style="129" customWidth="1"/>
    <col min="4351" max="4351" width="14.28515625" style="129" customWidth="1"/>
    <col min="4352" max="4352" width="12.42578125" style="129" customWidth="1"/>
    <col min="4353" max="4354" width="12.28515625" style="129" customWidth="1"/>
    <col min="4355" max="4355" width="7.42578125" style="129" customWidth="1"/>
    <col min="4356" max="4356" width="8.28515625" style="129" customWidth="1"/>
    <col min="4357" max="4359" width="14.28515625" style="129" customWidth="1"/>
    <col min="4360" max="4360" width="10.5703125" style="129" bestFit="1" customWidth="1"/>
    <col min="4361" max="4361" width="0.85546875" style="129" customWidth="1"/>
    <col min="4362" max="4362" width="11.28515625" style="129" customWidth="1"/>
    <col min="4363" max="4363" width="0.85546875" style="129" customWidth="1"/>
    <col min="4364" max="4596" width="9.140625" style="129"/>
    <col min="4597" max="4597" width="2.7109375" style="129" customWidth="1"/>
    <col min="4598" max="4598" width="7.28515625" style="129" customWidth="1"/>
    <col min="4599" max="4599" width="38.140625" style="129" customWidth="1"/>
    <col min="4600" max="4600" width="6.42578125" style="129" customWidth="1"/>
    <col min="4601" max="4602" width="14.28515625" style="129" customWidth="1"/>
    <col min="4603" max="4603" width="21.5703125" style="129" customWidth="1"/>
    <col min="4604" max="4604" width="15.85546875" style="129" customWidth="1"/>
    <col min="4605" max="4605" width="14.85546875" style="129" customWidth="1"/>
    <col min="4606" max="4606" width="14.7109375" style="129" customWidth="1"/>
    <col min="4607" max="4607" width="14.28515625" style="129" customWidth="1"/>
    <col min="4608" max="4608" width="12.42578125" style="129" customWidth="1"/>
    <col min="4609" max="4610" width="12.28515625" style="129" customWidth="1"/>
    <col min="4611" max="4611" width="7.42578125" style="129" customWidth="1"/>
    <col min="4612" max="4612" width="8.28515625" style="129" customWidth="1"/>
    <col min="4613" max="4615" width="14.28515625" style="129" customWidth="1"/>
    <col min="4616" max="4616" width="10.5703125" style="129" bestFit="1" customWidth="1"/>
    <col min="4617" max="4617" width="0.85546875" style="129" customWidth="1"/>
    <col min="4618" max="4618" width="11.28515625" style="129" customWidth="1"/>
    <col min="4619" max="4619" width="0.85546875" style="129" customWidth="1"/>
    <col min="4620" max="4852" width="9.140625" style="129"/>
    <col min="4853" max="4853" width="2.7109375" style="129" customWidth="1"/>
    <col min="4854" max="4854" width="7.28515625" style="129" customWidth="1"/>
    <col min="4855" max="4855" width="38.140625" style="129" customWidth="1"/>
    <col min="4856" max="4856" width="6.42578125" style="129" customWidth="1"/>
    <col min="4857" max="4858" width="14.28515625" style="129" customWidth="1"/>
    <col min="4859" max="4859" width="21.5703125" style="129" customWidth="1"/>
    <col min="4860" max="4860" width="15.85546875" style="129" customWidth="1"/>
    <col min="4861" max="4861" width="14.85546875" style="129" customWidth="1"/>
    <col min="4862" max="4862" width="14.7109375" style="129" customWidth="1"/>
    <col min="4863" max="4863" width="14.28515625" style="129" customWidth="1"/>
    <col min="4864" max="4864" width="12.42578125" style="129" customWidth="1"/>
    <col min="4865" max="4866" width="12.28515625" style="129" customWidth="1"/>
    <col min="4867" max="4867" width="7.42578125" style="129" customWidth="1"/>
    <col min="4868" max="4868" width="8.28515625" style="129" customWidth="1"/>
    <col min="4869" max="4871" width="14.28515625" style="129" customWidth="1"/>
    <col min="4872" max="4872" width="10.5703125" style="129" bestFit="1" customWidth="1"/>
    <col min="4873" max="4873" width="0.85546875" style="129" customWidth="1"/>
    <col min="4874" max="4874" width="11.28515625" style="129" customWidth="1"/>
    <col min="4875" max="4875" width="0.85546875" style="129" customWidth="1"/>
    <col min="4876" max="5108" width="9.140625" style="129"/>
    <col min="5109" max="5109" width="2.7109375" style="129" customWidth="1"/>
    <col min="5110" max="5110" width="7.28515625" style="129" customWidth="1"/>
    <col min="5111" max="5111" width="38.140625" style="129" customWidth="1"/>
    <col min="5112" max="5112" width="6.42578125" style="129" customWidth="1"/>
    <col min="5113" max="5114" width="14.28515625" style="129" customWidth="1"/>
    <col min="5115" max="5115" width="21.5703125" style="129" customWidth="1"/>
    <col min="5116" max="5116" width="15.85546875" style="129" customWidth="1"/>
    <col min="5117" max="5117" width="14.85546875" style="129" customWidth="1"/>
    <col min="5118" max="5118" width="14.7109375" style="129" customWidth="1"/>
    <col min="5119" max="5119" width="14.28515625" style="129" customWidth="1"/>
    <col min="5120" max="5120" width="12.42578125" style="129" customWidth="1"/>
    <col min="5121" max="5122" width="12.28515625" style="129" customWidth="1"/>
    <col min="5123" max="5123" width="7.42578125" style="129" customWidth="1"/>
    <col min="5124" max="5124" width="8.28515625" style="129" customWidth="1"/>
    <col min="5125" max="5127" width="14.28515625" style="129" customWidth="1"/>
    <col min="5128" max="5128" width="10.5703125" style="129" bestFit="1" customWidth="1"/>
    <col min="5129" max="5129" width="0.85546875" style="129" customWidth="1"/>
    <col min="5130" max="5130" width="11.28515625" style="129" customWidth="1"/>
    <col min="5131" max="5131" width="0.85546875" style="129" customWidth="1"/>
    <col min="5132" max="5364" width="9.140625" style="129"/>
    <col min="5365" max="5365" width="2.7109375" style="129" customWidth="1"/>
    <col min="5366" max="5366" width="7.28515625" style="129" customWidth="1"/>
    <col min="5367" max="5367" width="38.140625" style="129" customWidth="1"/>
    <col min="5368" max="5368" width="6.42578125" style="129" customWidth="1"/>
    <col min="5369" max="5370" width="14.28515625" style="129" customWidth="1"/>
    <col min="5371" max="5371" width="21.5703125" style="129" customWidth="1"/>
    <col min="5372" max="5372" width="15.85546875" style="129" customWidth="1"/>
    <col min="5373" max="5373" width="14.85546875" style="129" customWidth="1"/>
    <col min="5374" max="5374" width="14.7109375" style="129" customWidth="1"/>
    <col min="5375" max="5375" width="14.28515625" style="129" customWidth="1"/>
    <col min="5376" max="5376" width="12.42578125" style="129" customWidth="1"/>
    <col min="5377" max="5378" width="12.28515625" style="129" customWidth="1"/>
    <col min="5379" max="5379" width="7.42578125" style="129" customWidth="1"/>
    <col min="5380" max="5380" width="8.28515625" style="129" customWidth="1"/>
    <col min="5381" max="5383" width="14.28515625" style="129" customWidth="1"/>
    <col min="5384" max="5384" width="10.5703125" style="129" bestFit="1" customWidth="1"/>
    <col min="5385" max="5385" width="0.85546875" style="129" customWidth="1"/>
    <col min="5386" max="5386" width="11.28515625" style="129" customWidth="1"/>
    <col min="5387" max="5387" width="0.85546875" style="129" customWidth="1"/>
    <col min="5388" max="5620" width="9.140625" style="129"/>
    <col min="5621" max="5621" width="2.7109375" style="129" customWidth="1"/>
    <col min="5622" max="5622" width="7.28515625" style="129" customWidth="1"/>
    <col min="5623" max="5623" width="38.140625" style="129" customWidth="1"/>
    <col min="5624" max="5624" width="6.42578125" style="129" customWidth="1"/>
    <col min="5625" max="5626" width="14.28515625" style="129" customWidth="1"/>
    <col min="5627" max="5627" width="21.5703125" style="129" customWidth="1"/>
    <col min="5628" max="5628" width="15.85546875" style="129" customWidth="1"/>
    <col min="5629" max="5629" width="14.85546875" style="129" customWidth="1"/>
    <col min="5630" max="5630" width="14.7109375" style="129" customWidth="1"/>
    <col min="5631" max="5631" width="14.28515625" style="129" customWidth="1"/>
    <col min="5632" max="5632" width="12.42578125" style="129" customWidth="1"/>
    <col min="5633" max="5634" width="12.28515625" style="129" customWidth="1"/>
    <col min="5635" max="5635" width="7.42578125" style="129" customWidth="1"/>
    <col min="5636" max="5636" width="8.28515625" style="129" customWidth="1"/>
    <col min="5637" max="5639" width="14.28515625" style="129" customWidth="1"/>
    <col min="5640" max="5640" width="10.5703125" style="129" bestFit="1" customWidth="1"/>
    <col min="5641" max="5641" width="0.85546875" style="129" customWidth="1"/>
    <col min="5642" max="5642" width="11.28515625" style="129" customWidth="1"/>
    <col min="5643" max="5643" width="0.85546875" style="129" customWidth="1"/>
    <col min="5644" max="5876" width="9.140625" style="129"/>
    <col min="5877" max="5877" width="2.7109375" style="129" customWidth="1"/>
    <col min="5878" max="5878" width="7.28515625" style="129" customWidth="1"/>
    <col min="5879" max="5879" width="38.140625" style="129" customWidth="1"/>
    <col min="5880" max="5880" width="6.42578125" style="129" customWidth="1"/>
    <col min="5881" max="5882" width="14.28515625" style="129" customWidth="1"/>
    <col min="5883" max="5883" width="21.5703125" style="129" customWidth="1"/>
    <col min="5884" max="5884" width="15.85546875" style="129" customWidth="1"/>
    <col min="5885" max="5885" width="14.85546875" style="129" customWidth="1"/>
    <col min="5886" max="5886" width="14.7109375" style="129" customWidth="1"/>
    <col min="5887" max="5887" width="14.28515625" style="129" customWidth="1"/>
    <col min="5888" max="5888" width="12.42578125" style="129" customWidth="1"/>
    <col min="5889" max="5890" width="12.28515625" style="129" customWidth="1"/>
    <col min="5891" max="5891" width="7.42578125" style="129" customWidth="1"/>
    <col min="5892" max="5892" width="8.28515625" style="129" customWidth="1"/>
    <col min="5893" max="5895" width="14.28515625" style="129" customWidth="1"/>
    <col min="5896" max="5896" width="10.5703125" style="129" bestFit="1" customWidth="1"/>
    <col min="5897" max="5897" width="0.85546875" style="129" customWidth="1"/>
    <col min="5898" max="5898" width="11.28515625" style="129" customWidth="1"/>
    <col min="5899" max="5899" width="0.85546875" style="129" customWidth="1"/>
    <col min="5900" max="6132" width="9.140625" style="129"/>
    <col min="6133" max="6133" width="2.7109375" style="129" customWidth="1"/>
    <col min="6134" max="6134" width="7.28515625" style="129" customWidth="1"/>
    <col min="6135" max="6135" width="38.140625" style="129" customWidth="1"/>
    <col min="6136" max="6136" width="6.42578125" style="129" customWidth="1"/>
    <col min="6137" max="6138" width="14.28515625" style="129" customWidth="1"/>
    <col min="6139" max="6139" width="21.5703125" style="129" customWidth="1"/>
    <col min="6140" max="6140" width="15.85546875" style="129" customWidth="1"/>
    <col min="6141" max="6141" width="14.85546875" style="129" customWidth="1"/>
    <col min="6142" max="6142" width="14.7109375" style="129" customWidth="1"/>
    <col min="6143" max="6143" width="14.28515625" style="129" customWidth="1"/>
    <col min="6144" max="6144" width="12.42578125" style="129" customWidth="1"/>
    <col min="6145" max="6146" width="12.28515625" style="129" customWidth="1"/>
    <col min="6147" max="6147" width="7.42578125" style="129" customWidth="1"/>
    <col min="6148" max="6148" width="8.28515625" style="129" customWidth="1"/>
    <col min="6149" max="6151" width="14.28515625" style="129" customWidth="1"/>
    <col min="6152" max="6152" width="10.5703125" style="129" bestFit="1" customWidth="1"/>
    <col min="6153" max="6153" width="0.85546875" style="129" customWidth="1"/>
    <col min="6154" max="6154" width="11.28515625" style="129" customWidth="1"/>
    <col min="6155" max="6155" width="0.85546875" style="129" customWidth="1"/>
    <col min="6156" max="6388" width="9.140625" style="129"/>
    <col min="6389" max="6389" width="2.7109375" style="129" customWidth="1"/>
    <col min="6390" max="6390" width="7.28515625" style="129" customWidth="1"/>
    <col min="6391" max="6391" width="38.140625" style="129" customWidth="1"/>
    <col min="6392" max="6392" width="6.42578125" style="129" customWidth="1"/>
    <col min="6393" max="6394" width="14.28515625" style="129" customWidth="1"/>
    <col min="6395" max="6395" width="21.5703125" style="129" customWidth="1"/>
    <col min="6396" max="6396" width="15.85546875" style="129" customWidth="1"/>
    <col min="6397" max="6397" width="14.85546875" style="129" customWidth="1"/>
    <col min="6398" max="6398" width="14.7109375" style="129" customWidth="1"/>
    <col min="6399" max="6399" width="14.28515625" style="129" customWidth="1"/>
    <col min="6400" max="6400" width="12.42578125" style="129" customWidth="1"/>
    <col min="6401" max="6402" width="12.28515625" style="129" customWidth="1"/>
    <col min="6403" max="6403" width="7.42578125" style="129" customWidth="1"/>
    <col min="6404" max="6404" width="8.28515625" style="129" customWidth="1"/>
    <col min="6405" max="6407" width="14.28515625" style="129" customWidth="1"/>
    <col min="6408" max="6408" width="10.5703125" style="129" bestFit="1" customWidth="1"/>
    <col min="6409" max="6409" width="0.85546875" style="129" customWidth="1"/>
    <col min="6410" max="6410" width="11.28515625" style="129" customWidth="1"/>
    <col min="6411" max="6411" width="0.85546875" style="129" customWidth="1"/>
    <col min="6412" max="6644" width="9.140625" style="129"/>
    <col min="6645" max="6645" width="2.7109375" style="129" customWidth="1"/>
    <col min="6646" max="6646" width="7.28515625" style="129" customWidth="1"/>
    <col min="6647" max="6647" width="38.140625" style="129" customWidth="1"/>
    <col min="6648" max="6648" width="6.42578125" style="129" customWidth="1"/>
    <col min="6649" max="6650" width="14.28515625" style="129" customWidth="1"/>
    <col min="6651" max="6651" width="21.5703125" style="129" customWidth="1"/>
    <col min="6652" max="6652" width="15.85546875" style="129" customWidth="1"/>
    <col min="6653" max="6653" width="14.85546875" style="129" customWidth="1"/>
    <col min="6654" max="6654" width="14.7109375" style="129" customWidth="1"/>
    <col min="6655" max="6655" width="14.28515625" style="129" customWidth="1"/>
    <col min="6656" max="6656" width="12.42578125" style="129" customWidth="1"/>
    <col min="6657" max="6658" width="12.28515625" style="129" customWidth="1"/>
    <col min="6659" max="6659" width="7.42578125" style="129" customWidth="1"/>
    <col min="6660" max="6660" width="8.28515625" style="129" customWidth="1"/>
    <col min="6661" max="6663" width="14.28515625" style="129" customWidth="1"/>
    <col min="6664" max="6664" width="10.5703125" style="129" bestFit="1" customWidth="1"/>
    <col min="6665" max="6665" width="0.85546875" style="129" customWidth="1"/>
    <col min="6666" max="6666" width="11.28515625" style="129" customWidth="1"/>
    <col min="6667" max="6667" width="0.85546875" style="129" customWidth="1"/>
    <col min="6668" max="6900" width="9.140625" style="129"/>
    <col min="6901" max="6901" width="2.7109375" style="129" customWidth="1"/>
    <col min="6902" max="6902" width="7.28515625" style="129" customWidth="1"/>
    <col min="6903" max="6903" width="38.140625" style="129" customWidth="1"/>
    <col min="6904" max="6904" width="6.42578125" style="129" customWidth="1"/>
    <col min="6905" max="6906" width="14.28515625" style="129" customWidth="1"/>
    <col min="6907" max="6907" width="21.5703125" style="129" customWidth="1"/>
    <col min="6908" max="6908" width="15.85546875" style="129" customWidth="1"/>
    <col min="6909" max="6909" width="14.85546875" style="129" customWidth="1"/>
    <col min="6910" max="6910" width="14.7109375" style="129" customWidth="1"/>
    <col min="6911" max="6911" width="14.28515625" style="129" customWidth="1"/>
    <col min="6912" max="6912" width="12.42578125" style="129" customWidth="1"/>
    <col min="6913" max="6914" width="12.28515625" style="129" customWidth="1"/>
    <col min="6915" max="6915" width="7.42578125" style="129" customWidth="1"/>
    <col min="6916" max="6916" width="8.28515625" style="129" customWidth="1"/>
    <col min="6917" max="6919" width="14.28515625" style="129" customWidth="1"/>
    <col min="6920" max="6920" width="10.5703125" style="129" bestFit="1" customWidth="1"/>
    <col min="6921" max="6921" width="0.85546875" style="129" customWidth="1"/>
    <col min="6922" max="6922" width="11.28515625" style="129" customWidth="1"/>
    <col min="6923" max="6923" width="0.85546875" style="129" customWidth="1"/>
    <col min="6924" max="7156" width="9.140625" style="129"/>
    <col min="7157" max="7157" width="2.7109375" style="129" customWidth="1"/>
    <col min="7158" max="7158" width="7.28515625" style="129" customWidth="1"/>
    <col min="7159" max="7159" width="38.140625" style="129" customWidth="1"/>
    <col min="7160" max="7160" width="6.42578125" style="129" customWidth="1"/>
    <col min="7161" max="7162" width="14.28515625" style="129" customWidth="1"/>
    <col min="7163" max="7163" width="21.5703125" style="129" customWidth="1"/>
    <col min="7164" max="7164" width="15.85546875" style="129" customWidth="1"/>
    <col min="7165" max="7165" width="14.85546875" style="129" customWidth="1"/>
    <col min="7166" max="7166" width="14.7109375" style="129" customWidth="1"/>
    <col min="7167" max="7167" width="14.28515625" style="129" customWidth="1"/>
    <col min="7168" max="7168" width="12.42578125" style="129" customWidth="1"/>
    <col min="7169" max="7170" width="12.28515625" style="129" customWidth="1"/>
    <col min="7171" max="7171" width="7.42578125" style="129" customWidth="1"/>
    <col min="7172" max="7172" width="8.28515625" style="129" customWidth="1"/>
    <col min="7173" max="7175" width="14.28515625" style="129" customWidth="1"/>
    <col min="7176" max="7176" width="10.5703125" style="129" bestFit="1" customWidth="1"/>
    <col min="7177" max="7177" width="0.85546875" style="129" customWidth="1"/>
    <col min="7178" max="7178" width="11.28515625" style="129" customWidth="1"/>
    <col min="7179" max="7179" width="0.85546875" style="129" customWidth="1"/>
    <col min="7180" max="7412" width="9.140625" style="129"/>
    <col min="7413" max="7413" width="2.7109375" style="129" customWidth="1"/>
    <col min="7414" max="7414" width="7.28515625" style="129" customWidth="1"/>
    <col min="7415" max="7415" width="38.140625" style="129" customWidth="1"/>
    <col min="7416" max="7416" width="6.42578125" style="129" customWidth="1"/>
    <col min="7417" max="7418" width="14.28515625" style="129" customWidth="1"/>
    <col min="7419" max="7419" width="21.5703125" style="129" customWidth="1"/>
    <col min="7420" max="7420" width="15.85546875" style="129" customWidth="1"/>
    <col min="7421" max="7421" width="14.85546875" style="129" customWidth="1"/>
    <col min="7422" max="7422" width="14.7109375" style="129" customWidth="1"/>
    <col min="7423" max="7423" width="14.28515625" style="129" customWidth="1"/>
    <col min="7424" max="7424" width="12.42578125" style="129" customWidth="1"/>
    <col min="7425" max="7426" width="12.28515625" style="129" customWidth="1"/>
    <col min="7427" max="7427" width="7.42578125" style="129" customWidth="1"/>
    <col min="7428" max="7428" width="8.28515625" style="129" customWidth="1"/>
    <col min="7429" max="7431" width="14.28515625" style="129" customWidth="1"/>
    <col min="7432" max="7432" width="10.5703125" style="129" bestFit="1" customWidth="1"/>
    <col min="7433" max="7433" width="0.85546875" style="129" customWidth="1"/>
    <col min="7434" max="7434" width="11.28515625" style="129" customWidth="1"/>
    <col min="7435" max="7435" width="0.85546875" style="129" customWidth="1"/>
    <col min="7436" max="7668" width="9.140625" style="129"/>
    <col min="7669" max="7669" width="2.7109375" style="129" customWidth="1"/>
    <col min="7670" max="7670" width="7.28515625" style="129" customWidth="1"/>
    <col min="7671" max="7671" width="38.140625" style="129" customWidth="1"/>
    <col min="7672" max="7672" width="6.42578125" style="129" customWidth="1"/>
    <col min="7673" max="7674" width="14.28515625" style="129" customWidth="1"/>
    <col min="7675" max="7675" width="21.5703125" style="129" customWidth="1"/>
    <col min="7676" max="7676" width="15.85546875" style="129" customWidth="1"/>
    <col min="7677" max="7677" width="14.85546875" style="129" customWidth="1"/>
    <col min="7678" max="7678" width="14.7109375" style="129" customWidth="1"/>
    <col min="7679" max="7679" width="14.28515625" style="129" customWidth="1"/>
    <col min="7680" max="7680" width="12.42578125" style="129" customWidth="1"/>
    <col min="7681" max="7682" width="12.28515625" style="129" customWidth="1"/>
    <col min="7683" max="7683" width="7.42578125" style="129" customWidth="1"/>
    <col min="7684" max="7684" width="8.28515625" style="129" customWidth="1"/>
    <col min="7685" max="7687" width="14.28515625" style="129" customWidth="1"/>
    <col min="7688" max="7688" width="10.5703125" style="129" bestFit="1" customWidth="1"/>
    <col min="7689" max="7689" width="0.85546875" style="129" customWidth="1"/>
    <col min="7690" max="7690" width="11.28515625" style="129" customWidth="1"/>
    <col min="7691" max="7691" width="0.85546875" style="129" customWidth="1"/>
    <col min="7692" max="7924" width="9.140625" style="129"/>
    <col min="7925" max="7925" width="2.7109375" style="129" customWidth="1"/>
    <col min="7926" max="7926" width="7.28515625" style="129" customWidth="1"/>
    <col min="7927" max="7927" width="38.140625" style="129" customWidth="1"/>
    <col min="7928" max="7928" width="6.42578125" style="129" customWidth="1"/>
    <col min="7929" max="7930" width="14.28515625" style="129" customWidth="1"/>
    <col min="7931" max="7931" width="21.5703125" style="129" customWidth="1"/>
    <col min="7932" max="7932" width="15.85546875" style="129" customWidth="1"/>
    <col min="7933" max="7933" width="14.85546875" style="129" customWidth="1"/>
    <col min="7934" max="7934" width="14.7109375" style="129" customWidth="1"/>
    <col min="7935" max="7935" width="14.28515625" style="129" customWidth="1"/>
    <col min="7936" max="7936" width="12.42578125" style="129" customWidth="1"/>
    <col min="7937" max="7938" width="12.28515625" style="129" customWidth="1"/>
    <col min="7939" max="7939" width="7.42578125" style="129" customWidth="1"/>
    <col min="7940" max="7940" width="8.28515625" style="129" customWidth="1"/>
    <col min="7941" max="7943" width="14.28515625" style="129" customWidth="1"/>
    <col min="7944" max="7944" width="10.5703125" style="129" bestFit="1" customWidth="1"/>
    <col min="7945" max="7945" width="0.85546875" style="129" customWidth="1"/>
    <col min="7946" max="7946" width="11.28515625" style="129" customWidth="1"/>
    <col min="7947" max="7947" width="0.85546875" style="129" customWidth="1"/>
    <col min="7948" max="8180" width="9.140625" style="129"/>
    <col min="8181" max="8181" width="2.7109375" style="129" customWidth="1"/>
    <col min="8182" max="8182" width="7.28515625" style="129" customWidth="1"/>
    <col min="8183" max="8183" width="38.140625" style="129" customWidth="1"/>
    <col min="8184" max="8184" width="6.42578125" style="129" customWidth="1"/>
    <col min="8185" max="8186" width="14.28515625" style="129" customWidth="1"/>
    <col min="8187" max="8187" width="21.5703125" style="129" customWidth="1"/>
    <col min="8188" max="8188" width="15.85546875" style="129" customWidth="1"/>
    <col min="8189" max="8189" width="14.85546875" style="129" customWidth="1"/>
    <col min="8190" max="8190" width="14.7109375" style="129" customWidth="1"/>
    <col min="8191" max="8191" width="14.28515625" style="129" customWidth="1"/>
    <col min="8192" max="8192" width="12.42578125" style="129" customWidth="1"/>
    <col min="8193" max="8194" width="12.28515625" style="129" customWidth="1"/>
    <col min="8195" max="8195" width="7.42578125" style="129" customWidth="1"/>
    <col min="8196" max="8196" width="8.28515625" style="129" customWidth="1"/>
    <col min="8197" max="8199" width="14.28515625" style="129" customWidth="1"/>
    <col min="8200" max="8200" width="10.5703125" style="129" bestFit="1" customWidth="1"/>
    <col min="8201" max="8201" width="0.85546875" style="129" customWidth="1"/>
    <col min="8202" max="8202" width="11.28515625" style="129" customWidth="1"/>
    <col min="8203" max="8203" width="0.85546875" style="129" customWidth="1"/>
    <col min="8204" max="8436" width="9.140625" style="129"/>
    <col min="8437" max="8437" width="2.7109375" style="129" customWidth="1"/>
    <col min="8438" max="8438" width="7.28515625" style="129" customWidth="1"/>
    <col min="8439" max="8439" width="38.140625" style="129" customWidth="1"/>
    <col min="8440" max="8440" width="6.42578125" style="129" customWidth="1"/>
    <col min="8441" max="8442" width="14.28515625" style="129" customWidth="1"/>
    <col min="8443" max="8443" width="21.5703125" style="129" customWidth="1"/>
    <col min="8444" max="8444" width="15.85546875" style="129" customWidth="1"/>
    <col min="8445" max="8445" width="14.85546875" style="129" customWidth="1"/>
    <col min="8446" max="8446" width="14.7109375" style="129" customWidth="1"/>
    <col min="8447" max="8447" width="14.28515625" style="129" customWidth="1"/>
    <col min="8448" max="8448" width="12.42578125" style="129" customWidth="1"/>
    <col min="8449" max="8450" width="12.28515625" style="129" customWidth="1"/>
    <col min="8451" max="8451" width="7.42578125" style="129" customWidth="1"/>
    <col min="8452" max="8452" width="8.28515625" style="129" customWidth="1"/>
    <col min="8453" max="8455" width="14.28515625" style="129" customWidth="1"/>
    <col min="8456" max="8456" width="10.5703125" style="129" bestFit="1" customWidth="1"/>
    <col min="8457" max="8457" width="0.85546875" style="129" customWidth="1"/>
    <col min="8458" max="8458" width="11.28515625" style="129" customWidth="1"/>
    <col min="8459" max="8459" width="0.85546875" style="129" customWidth="1"/>
    <col min="8460" max="8692" width="9.140625" style="129"/>
    <col min="8693" max="8693" width="2.7109375" style="129" customWidth="1"/>
    <col min="8694" max="8694" width="7.28515625" style="129" customWidth="1"/>
    <col min="8695" max="8695" width="38.140625" style="129" customWidth="1"/>
    <col min="8696" max="8696" width="6.42578125" style="129" customWidth="1"/>
    <col min="8697" max="8698" width="14.28515625" style="129" customWidth="1"/>
    <col min="8699" max="8699" width="21.5703125" style="129" customWidth="1"/>
    <col min="8700" max="8700" width="15.85546875" style="129" customWidth="1"/>
    <col min="8701" max="8701" width="14.85546875" style="129" customWidth="1"/>
    <col min="8702" max="8702" width="14.7109375" style="129" customWidth="1"/>
    <col min="8703" max="8703" width="14.28515625" style="129" customWidth="1"/>
    <col min="8704" max="8704" width="12.42578125" style="129" customWidth="1"/>
    <col min="8705" max="8706" width="12.28515625" style="129" customWidth="1"/>
    <col min="8707" max="8707" width="7.42578125" style="129" customWidth="1"/>
    <col min="8708" max="8708" width="8.28515625" style="129" customWidth="1"/>
    <col min="8709" max="8711" width="14.28515625" style="129" customWidth="1"/>
    <col min="8712" max="8712" width="10.5703125" style="129" bestFit="1" customWidth="1"/>
    <col min="8713" max="8713" width="0.85546875" style="129" customWidth="1"/>
    <col min="8714" max="8714" width="11.28515625" style="129" customWidth="1"/>
    <col min="8715" max="8715" width="0.85546875" style="129" customWidth="1"/>
    <col min="8716" max="8948" width="9.140625" style="129"/>
    <col min="8949" max="8949" width="2.7109375" style="129" customWidth="1"/>
    <col min="8950" max="8950" width="7.28515625" style="129" customWidth="1"/>
    <col min="8951" max="8951" width="38.140625" style="129" customWidth="1"/>
    <col min="8952" max="8952" width="6.42578125" style="129" customWidth="1"/>
    <col min="8953" max="8954" width="14.28515625" style="129" customWidth="1"/>
    <col min="8955" max="8955" width="21.5703125" style="129" customWidth="1"/>
    <col min="8956" max="8956" width="15.85546875" style="129" customWidth="1"/>
    <col min="8957" max="8957" width="14.85546875" style="129" customWidth="1"/>
    <col min="8958" max="8958" width="14.7109375" style="129" customWidth="1"/>
    <col min="8959" max="8959" width="14.28515625" style="129" customWidth="1"/>
    <col min="8960" max="8960" width="12.42578125" style="129" customWidth="1"/>
    <col min="8961" max="8962" width="12.28515625" style="129" customWidth="1"/>
    <col min="8963" max="8963" width="7.42578125" style="129" customWidth="1"/>
    <col min="8964" max="8964" width="8.28515625" style="129" customWidth="1"/>
    <col min="8965" max="8967" width="14.28515625" style="129" customWidth="1"/>
    <col min="8968" max="8968" width="10.5703125" style="129" bestFit="1" customWidth="1"/>
    <col min="8969" max="8969" width="0.85546875" style="129" customWidth="1"/>
    <col min="8970" max="8970" width="11.28515625" style="129" customWidth="1"/>
    <col min="8971" max="8971" width="0.85546875" style="129" customWidth="1"/>
    <col min="8972" max="9204" width="9.140625" style="129"/>
    <col min="9205" max="9205" width="2.7109375" style="129" customWidth="1"/>
    <col min="9206" max="9206" width="7.28515625" style="129" customWidth="1"/>
    <col min="9207" max="9207" width="38.140625" style="129" customWidth="1"/>
    <col min="9208" max="9208" width="6.42578125" style="129" customWidth="1"/>
    <col min="9209" max="9210" width="14.28515625" style="129" customWidth="1"/>
    <col min="9211" max="9211" width="21.5703125" style="129" customWidth="1"/>
    <col min="9212" max="9212" width="15.85546875" style="129" customWidth="1"/>
    <col min="9213" max="9213" width="14.85546875" style="129" customWidth="1"/>
    <col min="9214" max="9214" width="14.7109375" style="129" customWidth="1"/>
    <col min="9215" max="9215" width="14.28515625" style="129" customWidth="1"/>
    <col min="9216" max="9216" width="12.42578125" style="129" customWidth="1"/>
    <col min="9217" max="9218" width="12.28515625" style="129" customWidth="1"/>
    <col min="9219" max="9219" width="7.42578125" style="129" customWidth="1"/>
    <col min="9220" max="9220" width="8.28515625" style="129" customWidth="1"/>
    <col min="9221" max="9223" width="14.28515625" style="129" customWidth="1"/>
    <col min="9224" max="9224" width="10.5703125" style="129" bestFit="1" customWidth="1"/>
    <col min="9225" max="9225" width="0.85546875" style="129" customWidth="1"/>
    <col min="9226" max="9226" width="11.28515625" style="129" customWidth="1"/>
    <col min="9227" max="9227" width="0.85546875" style="129" customWidth="1"/>
    <col min="9228" max="9460" width="9.140625" style="129"/>
    <col min="9461" max="9461" width="2.7109375" style="129" customWidth="1"/>
    <col min="9462" max="9462" width="7.28515625" style="129" customWidth="1"/>
    <col min="9463" max="9463" width="38.140625" style="129" customWidth="1"/>
    <col min="9464" max="9464" width="6.42578125" style="129" customWidth="1"/>
    <col min="9465" max="9466" width="14.28515625" style="129" customWidth="1"/>
    <col min="9467" max="9467" width="21.5703125" style="129" customWidth="1"/>
    <col min="9468" max="9468" width="15.85546875" style="129" customWidth="1"/>
    <col min="9469" max="9469" width="14.85546875" style="129" customWidth="1"/>
    <col min="9470" max="9470" width="14.7109375" style="129" customWidth="1"/>
    <col min="9471" max="9471" width="14.28515625" style="129" customWidth="1"/>
    <col min="9472" max="9472" width="12.42578125" style="129" customWidth="1"/>
    <col min="9473" max="9474" width="12.28515625" style="129" customWidth="1"/>
    <col min="9475" max="9475" width="7.42578125" style="129" customWidth="1"/>
    <col min="9476" max="9476" width="8.28515625" style="129" customWidth="1"/>
    <col min="9477" max="9479" width="14.28515625" style="129" customWidth="1"/>
    <col min="9480" max="9480" width="10.5703125" style="129" bestFit="1" customWidth="1"/>
    <col min="9481" max="9481" width="0.85546875" style="129" customWidth="1"/>
    <col min="9482" max="9482" width="11.28515625" style="129" customWidth="1"/>
    <col min="9483" max="9483" width="0.85546875" style="129" customWidth="1"/>
    <col min="9484" max="9716" width="9.140625" style="129"/>
    <col min="9717" max="9717" width="2.7109375" style="129" customWidth="1"/>
    <col min="9718" max="9718" width="7.28515625" style="129" customWidth="1"/>
    <col min="9719" max="9719" width="38.140625" style="129" customWidth="1"/>
    <col min="9720" max="9720" width="6.42578125" style="129" customWidth="1"/>
    <col min="9721" max="9722" width="14.28515625" style="129" customWidth="1"/>
    <col min="9723" max="9723" width="21.5703125" style="129" customWidth="1"/>
    <col min="9724" max="9724" width="15.85546875" style="129" customWidth="1"/>
    <col min="9725" max="9725" width="14.85546875" style="129" customWidth="1"/>
    <col min="9726" max="9726" width="14.7109375" style="129" customWidth="1"/>
    <col min="9727" max="9727" width="14.28515625" style="129" customWidth="1"/>
    <col min="9728" max="9728" width="12.42578125" style="129" customWidth="1"/>
    <col min="9729" max="9730" width="12.28515625" style="129" customWidth="1"/>
    <col min="9731" max="9731" width="7.42578125" style="129" customWidth="1"/>
    <col min="9732" max="9732" width="8.28515625" style="129" customWidth="1"/>
    <col min="9733" max="9735" width="14.28515625" style="129" customWidth="1"/>
    <col min="9736" max="9736" width="10.5703125" style="129" bestFit="1" customWidth="1"/>
    <col min="9737" max="9737" width="0.85546875" style="129" customWidth="1"/>
    <col min="9738" max="9738" width="11.28515625" style="129" customWidth="1"/>
    <col min="9739" max="9739" width="0.85546875" style="129" customWidth="1"/>
    <col min="9740" max="9972" width="9.140625" style="129"/>
    <col min="9973" max="9973" width="2.7109375" style="129" customWidth="1"/>
    <col min="9974" max="9974" width="7.28515625" style="129" customWidth="1"/>
    <col min="9975" max="9975" width="38.140625" style="129" customWidth="1"/>
    <col min="9976" max="9976" width="6.42578125" style="129" customWidth="1"/>
    <col min="9977" max="9978" width="14.28515625" style="129" customWidth="1"/>
    <col min="9979" max="9979" width="21.5703125" style="129" customWidth="1"/>
    <col min="9980" max="9980" width="15.85546875" style="129" customWidth="1"/>
    <col min="9981" max="9981" width="14.85546875" style="129" customWidth="1"/>
    <col min="9982" max="9982" width="14.7109375" style="129" customWidth="1"/>
    <col min="9983" max="9983" width="14.28515625" style="129" customWidth="1"/>
    <col min="9984" max="9984" width="12.42578125" style="129" customWidth="1"/>
    <col min="9985" max="9986" width="12.28515625" style="129" customWidth="1"/>
    <col min="9987" max="9987" width="7.42578125" style="129" customWidth="1"/>
    <col min="9988" max="9988" width="8.28515625" style="129" customWidth="1"/>
    <col min="9989" max="9991" width="14.28515625" style="129" customWidth="1"/>
    <col min="9992" max="9992" width="10.5703125" style="129" bestFit="1" customWidth="1"/>
    <col min="9993" max="9993" width="0.85546875" style="129" customWidth="1"/>
    <col min="9994" max="9994" width="11.28515625" style="129" customWidth="1"/>
    <col min="9995" max="9995" width="0.85546875" style="129" customWidth="1"/>
    <col min="9996" max="10228" width="9.140625" style="129"/>
    <col min="10229" max="10229" width="2.7109375" style="129" customWidth="1"/>
    <col min="10230" max="10230" width="7.28515625" style="129" customWidth="1"/>
    <col min="10231" max="10231" width="38.140625" style="129" customWidth="1"/>
    <col min="10232" max="10232" width="6.42578125" style="129" customWidth="1"/>
    <col min="10233" max="10234" width="14.28515625" style="129" customWidth="1"/>
    <col min="10235" max="10235" width="21.5703125" style="129" customWidth="1"/>
    <col min="10236" max="10236" width="15.85546875" style="129" customWidth="1"/>
    <col min="10237" max="10237" width="14.85546875" style="129" customWidth="1"/>
    <col min="10238" max="10238" width="14.7109375" style="129" customWidth="1"/>
    <col min="10239" max="10239" width="14.28515625" style="129" customWidth="1"/>
    <col min="10240" max="10240" width="12.42578125" style="129" customWidth="1"/>
    <col min="10241" max="10242" width="12.28515625" style="129" customWidth="1"/>
    <col min="10243" max="10243" width="7.42578125" style="129" customWidth="1"/>
    <col min="10244" max="10244" width="8.28515625" style="129" customWidth="1"/>
    <col min="10245" max="10247" width="14.28515625" style="129" customWidth="1"/>
    <col min="10248" max="10248" width="10.5703125" style="129" bestFit="1" customWidth="1"/>
    <col min="10249" max="10249" width="0.85546875" style="129" customWidth="1"/>
    <col min="10250" max="10250" width="11.28515625" style="129" customWidth="1"/>
    <col min="10251" max="10251" width="0.85546875" style="129" customWidth="1"/>
    <col min="10252" max="10484" width="9.140625" style="129"/>
    <col min="10485" max="10485" width="2.7109375" style="129" customWidth="1"/>
    <col min="10486" max="10486" width="7.28515625" style="129" customWidth="1"/>
    <col min="10487" max="10487" width="38.140625" style="129" customWidth="1"/>
    <col min="10488" max="10488" width="6.42578125" style="129" customWidth="1"/>
    <col min="10489" max="10490" width="14.28515625" style="129" customWidth="1"/>
    <col min="10491" max="10491" width="21.5703125" style="129" customWidth="1"/>
    <col min="10492" max="10492" width="15.85546875" style="129" customWidth="1"/>
    <col min="10493" max="10493" width="14.85546875" style="129" customWidth="1"/>
    <col min="10494" max="10494" width="14.7109375" style="129" customWidth="1"/>
    <col min="10495" max="10495" width="14.28515625" style="129" customWidth="1"/>
    <col min="10496" max="10496" width="12.42578125" style="129" customWidth="1"/>
    <col min="10497" max="10498" width="12.28515625" style="129" customWidth="1"/>
    <col min="10499" max="10499" width="7.42578125" style="129" customWidth="1"/>
    <col min="10500" max="10500" width="8.28515625" style="129" customWidth="1"/>
    <col min="10501" max="10503" width="14.28515625" style="129" customWidth="1"/>
    <col min="10504" max="10504" width="10.5703125" style="129" bestFit="1" customWidth="1"/>
    <col min="10505" max="10505" width="0.85546875" style="129" customWidth="1"/>
    <col min="10506" max="10506" width="11.28515625" style="129" customWidth="1"/>
    <col min="10507" max="10507" width="0.85546875" style="129" customWidth="1"/>
    <col min="10508" max="10740" width="9.140625" style="129"/>
    <col min="10741" max="10741" width="2.7109375" style="129" customWidth="1"/>
    <col min="10742" max="10742" width="7.28515625" style="129" customWidth="1"/>
    <col min="10743" max="10743" width="38.140625" style="129" customWidth="1"/>
    <col min="10744" max="10744" width="6.42578125" style="129" customWidth="1"/>
    <col min="10745" max="10746" width="14.28515625" style="129" customWidth="1"/>
    <col min="10747" max="10747" width="21.5703125" style="129" customWidth="1"/>
    <col min="10748" max="10748" width="15.85546875" style="129" customWidth="1"/>
    <col min="10749" max="10749" width="14.85546875" style="129" customWidth="1"/>
    <col min="10750" max="10750" width="14.7109375" style="129" customWidth="1"/>
    <col min="10751" max="10751" width="14.28515625" style="129" customWidth="1"/>
    <col min="10752" max="10752" width="12.42578125" style="129" customWidth="1"/>
    <col min="10753" max="10754" width="12.28515625" style="129" customWidth="1"/>
    <col min="10755" max="10755" width="7.42578125" style="129" customWidth="1"/>
    <col min="10756" max="10756" width="8.28515625" style="129" customWidth="1"/>
    <col min="10757" max="10759" width="14.28515625" style="129" customWidth="1"/>
    <col min="10760" max="10760" width="10.5703125" style="129" bestFit="1" customWidth="1"/>
    <col min="10761" max="10761" width="0.85546875" style="129" customWidth="1"/>
    <col min="10762" max="10762" width="11.28515625" style="129" customWidth="1"/>
    <col min="10763" max="10763" width="0.85546875" style="129" customWidth="1"/>
    <col min="10764" max="10996" width="9.140625" style="129"/>
    <col min="10997" max="10997" width="2.7109375" style="129" customWidth="1"/>
    <col min="10998" max="10998" width="7.28515625" style="129" customWidth="1"/>
    <col min="10999" max="10999" width="38.140625" style="129" customWidth="1"/>
    <col min="11000" max="11000" width="6.42578125" style="129" customWidth="1"/>
    <col min="11001" max="11002" width="14.28515625" style="129" customWidth="1"/>
    <col min="11003" max="11003" width="21.5703125" style="129" customWidth="1"/>
    <col min="11004" max="11004" width="15.85546875" style="129" customWidth="1"/>
    <col min="11005" max="11005" width="14.85546875" style="129" customWidth="1"/>
    <col min="11006" max="11006" width="14.7109375" style="129" customWidth="1"/>
    <col min="11007" max="11007" width="14.28515625" style="129" customWidth="1"/>
    <col min="11008" max="11008" width="12.42578125" style="129" customWidth="1"/>
    <col min="11009" max="11010" width="12.28515625" style="129" customWidth="1"/>
    <col min="11011" max="11011" width="7.42578125" style="129" customWidth="1"/>
    <col min="11012" max="11012" width="8.28515625" style="129" customWidth="1"/>
    <col min="11013" max="11015" width="14.28515625" style="129" customWidth="1"/>
    <col min="11016" max="11016" width="10.5703125" style="129" bestFit="1" customWidth="1"/>
    <col min="11017" max="11017" width="0.85546875" style="129" customWidth="1"/>
    <col min="11018" max="11018" width="11.28515625" style="129" customWidth="1"/>
    <col min="11019" max="11019" width="0.85546875" style="129" customWidth="1"/>
    <col min="11020" max="11252" width="9.140625" style="129"/>
    <col min="11253" max="11253" width="2.7109375" style="129" customWidth="1"/>
    <col min="11254" max="11254" width="7.28515625" style="129" customWidth="1"/>
    <col min="11255" max="11255" width="38.140625" style="129" customWidth="1"/>
    <col min="11256" max="11256" width="6.42578125" style="129" customWidth="1"/>
    <col min="11257" max="11258" width="14.28515625" style="129" customWidth="1"/>
    <col min="11259" max="11259" width="21.5703125" style="129" customWidth="1"/>
    <col min="11260" max="11260" width="15.85546875" style="129" customWidth="1"/>
    <col min="11261" max="11261" width="14.85546875" style="129" customWidth="1"/>
    <col min="11262" max="11262" width="14.7109375" style="129" customWidth="1"/>
    <col min="11263" max="11263" width="14.28515625" style="129" customWidth="1"/>
    <col min="11264" max="11264" width="12.42578125" style="129" customWidth="1"/>
    <col min="11265" max="11266" width="12.28515625" style="129" customWidth="1"/>
    <col min="11267" max="11267" width="7.42578125" style="129" customWidth="1"/>
    <col min="11268" max="11268" width="8.28515625" style="129" customWidth="1"/>
    <col min="11269" max="11271" width="14.28515625" style="129" customWidth="1"/>
    <col min="11272" max="11272" width="10.5703125" style="129" bestFit="1" customWidth="1"/>
    <col min="11273" max="11273" width="0.85546875" style="129" customWidth="1"/>
    <col min="11274" max="11274" width="11.28515625" style="129" customWidth="1"/>
    <col min="11275" max="11275" width="0.85546875" style="129" customWidth="1"/>
    <col min="11276" max="11508" width="9.140625" style="129"/>
    <col min="11509" max="11509" width="2.7109375" style="129" customWidth="1"/>
    <col min="11510" max="11510" width="7.28515625" style="129" customWidth="1"/>
    <col min="11511" max="11511" width="38.140625" style="129" customWidth="1"/>
    <col min="11512" max="11512" width="6.42578125" style="129" customWidth="1"/>
    <col min="11513" max="11514" width="14.28515625" style="129" customWidth="1"/>
    <col min="11515" max="11515" width="21.5703125" style="129" customWidth="1"/>
    <col min="11516" max="11516" width="15.85546875" style="129" customWidth="1"/>
    <col min="11517" max="11517" width="14.85546875" style="129" customWidth="1"/>
    <col min="11518" max="11518" width="14.7109375" style="129" customWidth="1"/>
    <col min="11519" max="11519" width="14.28515625" style="129" customWidth="1"/>
    <col min="11520" max="11520" width="12.42578125" style="129" customWidth="1"/>
    <col min="11521" max="11522" width="12.28515625" style="129" customWidth="1"/>
    <col min="11523" max="11523" width="7.42578125" style="129" customWidth="1"/>
    <col min="11524" max="11524" width="8.28515625" style="129" customWidth="1"/>
    <col min="11525" max="11527" width="14.28515625" style="129" customWidth="1"/>
    <col min="11528" max="11528" width="10.5703125" style="129" bestFit="1" customWidth="1"/>
    <col min="11529" max="11529" width="0.85546875" style="129" customWidth="1"/>
    <col min="11530" max="11530" width="11.28515625" style="129" customWidth="1"/>
    <col min="11531" max="11531" width="0.85546875" style="129" customWidth="1"/>
    <col min="11532" max="11764" width="9.140625" style="129"/>
    <col min="11765" max="11765" width="2.7109375" style="129" customWidth="1"/>
    <col min="11766" max="11766" width="7.28515625" style="129" customWidth="1"/>
    <col min="11767" max="11767" width="38.140625" style="129" customWidth="1"/>
    <col min="11768" max="11768" width="6.42578125" style="129" customWidth="1"/>
    <col min="11769" max="11770" width="14.28515625" style="129" customWidth="1"/>
    <col min="11771" max="11771" width="21.5703125" style="129" customWidth="1"/>
    <col min="11772" max="11772" width="15.85546875" style="129" customWidth="1"/>
    <col min="11773" max="11773" width="14.85546875" style="129" customWidth="1"/>
    <col min="11774" max="11774" width="14.7109375" style="129" customWidth="1"/>
    <col min="11775" max="11775" width="14.28515625" style="129" customWidth="1"/>
    <col min="11776" max="11776" width="12.42578125" style="129" customWidth="1"/>
    <col min="11777" max="11778" width="12.28515625" style="129" customWidth="1"/>
    <col min="11779" max="11779" width="7.42578125" style="129" customWidth="1"/>
    <col min="11780" max="11780" width="8.28515625" style="129" customWidth="1"/>
    <col min="11781" max="11783" width="14.28515625" style="129" customWidth="1"/>
    <col min="11784" max="11784" width="10.5703125" style="129" bestFit="1" customWidth="1"/>
    <col min="11785" max="11785" width="0.85546875" style="129" customWidth="1"/>
    <col min="11786" max="11786" width="11.28515625" style="129" customWidth="1"/>
    <col min="11787" max="11787" width="0.85546875" style="129" customWidth="1"/>
    <col min="11788" max="12020" width="9.140625" style="129"/>
    <col min="12021" max="12021" width="2.7109375" style="129" customWidth="1"/>
    <col min="12022" max="12022" width="7.28515625" style="129" customWidth="1"/>
    <col min="12023" max="12023" width="38.140625" style="129" customWidth="1"/>
    <col min="12024" max="12024" width="6.42578125" style="129" customWidth="1"/>
    <col min="12025" max="12026" width="14.28515625" style="129" customWidth="1"/>
    <col min="12027" max="12027" width="21.5703125" style="129" customWidth="1"/>
    <col min="12028" max="12028" width="15.85546875" style="129" customWidth="1"/>
    <col min="12029" max="12029" width="14.85546875" style="129" customWidth="1"/>
    <col min="12030" max="12030" width="14.7109375" style="129" customWidth="1"/>
    <col min="12031" max="12031" width="14.28515625" style="129" customWidth="1"/>
    <col min="12032" max="12032" width="12.42578125" style="129" customWidth="1"/>
    <col min="12033" max="12034" width="12.28515625" style="129" customWidth="1"/>
    <col min="12035" max="12035" width="7.42578125" style="129" customWidth="1"/>
    <col min="12036" max="12036" width="8.28515625" style="129" customWidth="1"/>
    <col min="12037" max="12039" width="14.28515625" style="129" customWidth="1"/>
    <col min="12040" max="12040" width="10.5703125" style="129" bestFit="1" customWidth="1"/>
    <col min="12041" max="12041" width="0.85546875" style="129" customWidth="1"/>
    <col min="12042" max="12042" width="11.28515625" style="129" customWidth="1"/>
    <col min="12043" max="12043" width="0.85546875" style="129" customWidth="1"/>
    <col min="12044" max="12276" width="9.140625" style="129"/>
    <col min="12277" max="12277" width="2.7109375" style="129" customWidth="1"/>
    <col min="12278" max="12278" width="7.28515625" style="129" customWidth="1"/>
    <col min="12279" max="12279" width="38.140625" style="129" customWidth="1"/>
    <col min="12280" max="12280" width="6.42578125" style="129" customWidth="1"/>
    <col min="12281" max="12282" width="14.28515625" style="129" customWidth="1"/>
    <col min="12283" max="12283" width="21.5703125" style="129" customWidth="1"/>
    <col min="12284" max="12284" width="15.85546875" style="129" customWidth="1"/>
    <col min="12285" max="12285" width="14.85546875" style="129" customWidth="1"/>
    <col min="12286" max="12286" width="14.7109375" style="129" customWidth="1"/>
    <col min="12287" max="12287" width="14.28515625" style="129" customWidth="1"/>
    <col min="12288" max="12288" width="12.42578125" style="129" customWidth="1"/>
    <col min="12289" max="12290" width="12.28515625" style="129" customWidth="1"/>
    <col min="12291" max="12291" width="7.42578125" style="129" customWidth="1"/>
    <col min="12292" max="12292" width="8.28515625" style="129" customWidth="1"/>
    <col min="12293" max="12295" width="14.28515625" style="129" customWidth="1"/>
    <col min="12296" max="12296" width="10.5703125" style="129" bestFit="1" customWidth="1"/>
    <col min="12297" max="12297" width="0.85546875" style="129" customWidth="1"/>
    <col min="12298" max="12298" width="11.28515625" style="129" customWidth="1"/>
    <col min="12299" max="12299" width="0.85546875" style="129" customWidth="1"/>
    <col min="12300" max="12532" width="9.140625" style="129"/>
    <col min="12533" max="12533" width="2.7109375" style="129" customWidth="1"/>
    <col min="12534" max="12534" width="7.28515625" style="129" customWidth="1"/>
    <col min="12535" max="12535" width="38.140625" style="129" customWidth="1"/>
    <col min="12536" max="12536" width="6.42578125" style="129" customWidth="1"/>
    <col min="12537" max="12538" width="14.28515625" style="129" customWidth="1"/>
    <col min="12539" max="12539" width="21.5703125" style="129" customWidth="1"/>
    <col min="12540" max="12540" width="15.85546875" style="129" customWidth="1"/>
    <col min="12541" max="12541" width="14.85546875" style="129" customWidth="1"/>
    <col min="12542" max="12542" width="14.7109375" style="129" customWidth="1"/>
    <col min="12543" max="12543" width="14.28515625" style="129" customWidth="1"/>
    <col min="12544" max="12544" width="12.42578125" style="129" customWidth="1"/>
    <col min="12545" max="12546" width="12.28515625" style="129" customWidth="1"/>
    <col min="12547" max="12547" width="7.42578125" style="129" customWidth="1"/>
    <col min="12548" max="12548" width="8.28515625" style="129" customWidth="1"/>
    <col min="12549" max="12551" width="14.28515625" style="129" customWidth="1"/>
    <col min="12552" max="12552" width="10.5703125" style="129" bestFit="1" customWidth="1"/>
    <col min="12553" max="12553" width="0.85546875" style="129" customWidth="1"/>
    <col min="12554" max="12554" width="11.28515625" style="129" customWidth="1"/>
    <col min="12555" max="12555" width="0.85546875" style="129" customWidth="1"/>
    <col min="12556" max="12788" width="9.140625" style="129"/>
    <col min="12789" max="12789" width="2.7109375" style="129" customWidth="1"/>
    <col min="12790" max="12790" width="7.28515625" style="129" customWidth="1"/>
    <col min="12791" max="12791" width="38.140625" style="129" customWidth="1"/>
    <col min="12792" max="12792" width="6.42578125" style="129" customWidth="1"/>
    <col min="12793" max="12794" width="14.28515625" style="129" customWidth="1"/>
    <col min="12795" max="12795" width="21.5703125" style="129" customWidth="1"/>
    <col min="12796" max="12796" width="15.85546875" style="129" customWidth="1"/>
    <col min="12797" max="12797" width="14.85546875" style="129" customWidth="1"/>
    <col min="12798" max="12798" width="14.7109375" style="129" customWidth="1"/>
    <col min="12799" max="12799" width="14.28515625" style="129" customWidth="1"/>
    <col min="12800" max="12800" width="12.42578125" style="129" customWidth="1"/>
    <col min="12801" max="12802" width="12.28515625" style="129" customWidth="1"/>
    <col min="12803" max="12803" width="7.42578125" style="129" customWidth="1"/>
    <col min="12804" max="12804" width="8.28515625" style="129" customWidth="1"/>
    <col min="12805" max="12807" width="14.28515625" style="129" customWidth="1"/>
    <col min="12808" max="12808" width="10.5703125" style="129" bestFit="1" customWidth="1"/>
    <col min="12809" max="12809" width="0.85546875" style="129" customWidth="1"/>
    <col min="12810" max="12810" width="11.28515625" style="129" customWidth="1"/>
    <col min="12811" max="12811" width="0.85546875" style="129" customWidth="1"/>
    <col min="12812" max="13044" width="9.140625" style="129"/>
    <col min="13045" max="13045" width="2.7109375" style="129" customWidth="1"/>
    <col min="13046" max="13046" width="7.28515625" style="129" customWidth="1"/>
    <col min="13047" max="13047" width="38.140625" style="129" customWidth="1"/>
    <col min="13048" max="13048" width="6.42578125" style="129" customWidth="1"/>
    <col min="13049" max="13050" width="14.28515625" style="129" customWidth="1"/>
    <col min="13051" max="13051" width="21.5703125" style="129" customWidth="1"/>
    <col min="13052" max="13052" width="15.85546875" style="129" customWidth="1"/>
    <col min="13053" max="13053" width="14.85546875" style="129" customWidth="1"/>
    <col min="13054" max="13054" width="14.7109375" style="129" customWidth="1"/>
    <col min="13055" max="13055" width="14.28515625" style="129" customWidth="1"/>
    <col min="13056" max="13056" width="12.42578125" style="129" customWidth="1"/>
    <col min="13057" max="13058" width="12.28515625" style="129" customWidth="1"/>
    <col min="13059" max="13059" width="7.42578125" style="129" customWidth="1"/>
    <col min="13060" max="13060" width="8.28515625" style="129" customWidth="1"/>
    <col min="13061" max="13063" width="14.28515625" style="129" customWidth="1"/>
    <col min="13064" max="13064" width="10.5703125" style="129" bestFit="1" customWidth="1"/>
    <col min="13065" max="13065" width="0.85546875" style="129" customWidth="1"/>
    <col min="13066" max="13066" width="11.28515625" style="129" customWidth="1"/>
    <col min="13067" max="13067" width="0.85546875" style="129" customWidth="1"/>
    <col min="13068" max="13300" width="9.140625" style="129"/>
    <col min="13301" max="13301" width="2.7109375" style="129" customWidth="1"/>
    <col min="13302" max="13302" width="7.28515625" style="129" customWidth="1"/>
    <col min="13303" max="13303" width="38.140625" style="129" customWidth="1"/>
    <col min="13304" max="13304" width="6.42578125" style="129" customWidth="1"/>
    <col min="13305" max="13306" width="14.28515625" style="129" customWidth="1"/>
    <col min="13307" max="13307" width="21.5703125" style="129" customWidth="1"/>
    <col min="13308" max="13308" width="15.85546875" style="129" customWidth="1"/>
    <col min="13309" max="13309" width="14.85546875" style="129" customWidth="1"/>
    <col min="13310" max="13310" width="14.7109375" style="129" customWidth="1"/>
    <col min="13311" max="13311" width="14.28515625" style="129" customWidth="1"/>
    <col min="13312" max="13312" width="12.42578125" style="129" customWidth="1"/>
    <col min="13313" max="13314" width="12.28515625" style="129" customWidth="1"/>
    <col min="13315" max="13315" width="7.42578125" style="129" customWidth="1"/>
    <col min="13316" max="13316" width="8.28515625" style="129" customWidth="1"/>
    <col min="13317" max="13319" width="14.28515625" style="129" customWidth="1"/>
    <col min="13320" max="13320" width="10.5703125" style="129" bestFit="1" customWidth="1"/>
    <col min="13321" max="13321" width="0.85546875" style="129" customWidth="1"/>
    <col min="13322" max="13322" width="11.28515625" style="129" customWidth="1"/>
    <col min="13323" max="13323" width="0.85546875" style="129" customWidth="1"/>
    <col min="13324" max="13556" width="9.140625" style="129"/>
    <col min="13557" max="13557" width="2.7109375" style="129" customWidth="1"/>
    <col min="13558" max="13558" width="7.28515625" style="129" customWidth="1"/>
    <col min="13559" max="13559" width="38.140625" style="129" customWidth="1"/>
    <col min="13560" max="13560" width="6.42578125" style="129" customWidth="1"/>
    <col min="13561" max="13562" width="14.28515625" style="129" customWidth="1"/>
    <col min="13563" max="13563" width="21.5703125" style="129" customWidth="1"/>
    <col min="13564" max="13564" width="15.85546875" style="129" customWidth="1"/>
    <col min="13565" max="13565" width="14.85546875" style="129" customWidth="1"/>
    <col min="13566" max="13566" width="14.7109375" style="129" customWidth="1"/>
    <col min="13567" max="13567" width="14.28515625" style="129" customWidth="1"/>
    <col min="13568" max="13568" width="12.42578125" style="129" customWidth="1"/>
    <col min="13569" max="13570" width="12.28515625" style="129" customWidth="1"/>
    <col min="13571" max="13571" width="7.42578125" style="129" customWidth="1"/>
    <col min="13572" max="13572" width="8.28515625" style="129" customWidth="1"/>
    <col min="13573" max="13575" width="14.28515625" style="129" customWidth="1"/>
    <col min="13576" max="13576" width="10.5703125" style="129" bestFit="1" customWidth="1"/>
    <col min="13577" max="13577" width="0.85546875" style="129" customWidth="1"/>
    <col min="13578" max="13578" width="11.28515625" style="129" customWidth="1"/>
    <col min="13579" max="13579" width="0.85546875" style="129" customWidth="1"/>
    <col min="13580" max="13812" width="9.140625" style="129"/>
    <col min="13813" max="13813" width="2.7109375" style="129" customWidth="1"/>
    <col min="13814" max="13814" width="7.28515625" style="129" customWidth="1"/>
    <col min="13815" max="13815" width="38.140625" style="129" customWidth="1"/>
    <col min="13816" max="13816" width="6.42578125" style="129" customWidth="1"/>
    <col min="13817" max="13818" width="14.28515625" style="129" customWidth="1"/>
    <col min="13819" max="13819" width="21.5703125" style="129" customWidth="1"/>
    <col min="13820" max="13820" width="15.85546875" style="129" customWidth="1"/>
    <col min="13821" max="13821" width="14.85546875" style="129" customWidth="1"/>
    <col min="13822" max="13822" width="14.7109375" style="129" customWidth="1"/>
    <col min="13823" max="13823" width="14.28515625" style="129" customWidth="1"/>
    <col min="13824" max="13824" width="12.42578125" style="129" customWidth="1"/>
    <col min="13825" max="13826" width="12.28515625" style="129" customWidth="1"/>
    <col min="13827" max="13827" width="7.42578125" style="129" customWidth="1"/>
    <col min="13828" max="13828" width="8.28515625" style="129" customWidth="1"/>
    <col min="13829" max="13831" width="14.28515625" style="129" customWidth="1"/>
    <col min="13832" max="13832" width="10.5703125" style="129" bestFit="1" customWidth="1"/>
    <col min="13833" max="13833" width="0.85546875" style="129" customWidth="1"/>
    <col min="13834" max="13834" width="11.28515625" style="129" customWidth="1"/>
    <col min="13835" max="13835" width="0.85546875" style="129" customWidth="1"/>
    <col min="13836" max="14068" width="9.140625" style="129"/>
    <col min="14069" max="14069" width="2.7109375" style="129" customWidth="1"/>
    <col min="14070" max="14070" width="7.28515625" style="129" customWidth="1"/>
    <col min="14071" max="14071" width="38.140625" style="129" customWidth="1"/>
    <col min="14072" max="14072" width="6.42578125" style="129" customWidth="1"/>
    <col min="14073" max="14074" width="14.28515625" style="129" customWidth="1"/>
    <col min="14075" max="14075" width="21.5703125" style="129" customWidth="1"/>
    <col min="14076" max="14076" width="15.85546875" style="129" customWidth="1"/>
    <col min="14077" max="14077" width="14.85546875" style="129" customWidth="1"/>
    <col min="14078" max="14078" width="14.7109375" style="129" customWidth="1"/>
    <col min="14079" max="14079" width="14.28515625" style="129" customWidth="1"/>
    <col min="14080" max="14080" width="12.42578125" style="129" customWidth="1"/>
    <col min="14081" max="14082" width="12.28515625" style="129" customWidth="1"/>
    <col min="14083" max="14083" width="7.42578125" style="129" customWidth="1"/>
    <col min="14084" max="14084" width="8.28515625" style="129" customWidth="1"/>
    <col min="14085" max="14087" width="14.28515625" style="129" customWidth="1"/>
    <col min="14088" max="14088" width="10.5703125" style="129" bestFit="1" customWidth="1"/>
    <col min="14089" max="14089" width="0.85546875" style="129" customWidth="1"/>
    <col min="14090" max="14090" width="11.28515625" style="129" customWidth="1"/>
    <col min="14091" max="14091" width="0.85546875" style="129" customWidth="1"/>
    <col min="14092" max="14324" width="9.140625" style="129"/>
    <col min="14325" max="14325" width="2.7109375" style="129" customWidth="1"/>
    <col min="14326" max="14326" width="7.28515625" style="129" customWidth="1"/>
    <col min="14327" max="14327" width="38.140625" style="129" customWidth="1"/>
    <col min="14328" max="14328" width="6.42578125" style="129" customWidth="1"/>
    <col min="14329" max="14330" width="14.28515625" style="129" customWidth="1"/>
    <col min="14331" max="14331" width="21.5703125" style="129" customWidth="1"/>
    <col min="14332" max="14332" width="15.85546875" style="129" customWidth="1"/>
    <col min="14333" max="14333" width="14.85546875" style="129" customWidth="1"/>
    <col min="14334" max="14334" width="14.7109375" style="129" customWidth="1"/>
    <col min="14335" max="14335" width="14.28515625" style="129" customWidth="1"/>
    <col min="14336" max="14336" width="12.42578125" style="129" customWidth="1"/>
    <col min="14337" max="14338" width="12.28515625" style="129" customWidth="1"/>
    <col min="14339" max="14339" width="7.42578125" style="129" customWidth="1"/>
    <col min="14340" max="14340" width="8.28515625" style="129" customWidth="1"/>
    <col min="14341" max="14343" width="14.28515625" style="129" customWidth="1"/>
    <col min="14344" max="14344" width="10.5703125" style="129" bestFit="1" customWidth="1"/>
    <col min="14345" max="14345" width="0.85546875" style="129" customWidth="1"/>
    <col min="14346" max="14346" width="11.28515625" style="129" customWidth="1"/>
    <col min="14347" max="14347" width="0.85546875" style="129" customWidth="1"/>
    <col min="14348" max="14580" width="9.140625" style="129"/>
    <col min="14581" max="14581" width="2.7109375" style="129" customWidth="1"/>
    <col min="14582" max="14582" width="7.28515625" style="129" customWidth="1"/>
    <col min="14583" max="14583" width="38.140625" style="129" customWidth="1"/>
    <col min="14584" max="14584" width="6.42578125" style="129" customWidth="1"/>
    <col min="14585" max="14586" width="14.28515625" style="129" customWidth="1"/>
    <col min="14587" max="14587" width="21.5703125" style="129" customWidth="1"/>
    <col min="14588" max="14588" width="15.85546875" style="129" customWidth="1"/>
    <col min="14589" max="14589" width="14.85546875" style="129" customWidth="1"/>
    <col min="14590" max="14590" width="14.7109375" style="129" customWidth="1"/>
    <col min="14591" max="14591" width="14.28515625" style="129" customWidth="1"/>
    <col min="14592" max="14592" width="12.42578125" style="129" customWidth="1"/>
    <col min="14593" max="14594" width="12.28515625" style="129" customWidth="1"/>
    <col min="14595" max="14595" width="7.42578125" style="129" customWidth="1"/>
    <col min="14596" max="14596" width="8.28515625" style="129" customWidth="1"/>
    <col min="14597" max="14599" width="14.28515625" style="129" customWidth="1"/>
    <col min="14600" max="14600" width="10.5703125" style="129" bestFit="1" customWidth="1"/>
    <col min="14601" max="14601" width="0.85546875" style="129" customWidth="1"/>
    <col min="14602" max="14602" width="11.28515625" style="129" customWidth="1"/>
    <col min="14603" max="14603" width="0.85546875" style="129" customWidth="1"/>
    <col min="14604" max="14836" width="9.140625" style="129"/>
    <col min="14837" max="14837" width="2.7109375" style="129" customWidth="1"/>
    <col min="14838" max="14838" width="7.28515625" style="129" customWidth="1"/>
    <col min="14839" max="14839" width="38.140625" style="129" customWidth="1"/>
    <col min="14840" max="14840" width="6.42578125" style="129" customWidth="1"/>
    <col min="14841" max="14842" width="14.28515625" style="129" customWidth="1"/>
    <col min="14843" max="14843" width="21.5703125" style="129" customWidth="1"/>
    <col min="14844" max="14844" width="15.85546875" style="129" customWidth="1"/>
    <col min="14845" max="14845" width="14.85546875" style="129" customWidth="1"/>
    <col min="14846" max="14846" width="14.7109375" style="129" customWidth="1"/>
    <col min="14847" max="14847" width="14.28515625" style="129" customWidth="1"/>
    <col min="14848" max="14848" width="12.42578125" style="129" customWidth="1"/>
    <col min="14849" max="14850" width="12.28515625" style="129" customWidth="1"/>
    <col min="14851" max="14851" width="7.42578125" style="129" customWidth="1"/>
    <col min="14852" max="14852" width="8.28515625" style="129" customWidth="1"/>
    <col min="14853" max="14855" width="14.28515625" style="129" customWidth="1"/>
    <col min="14856" max="14856" width="10.5703125" style="129" bestFit="1" customWidth="1"/>
    <col min="14857" max="14857" width="0.85546875" style="129" customWidth="1"/>
    <col min="14858" max="14858" width="11.28515625" style="129" customWidth="1"/>
    <col min="14859" max="14859" width="0.85546875" style="129" customWidth="1"/>
    <col min="14860" max="15092" width="9.140625" style="129"/>
    <col min="15093" max="15093" width="2.7109375" style="129" customWidth="1"/>
    <col min="15094" max="15094" width="7.28515625" style="129" customWidth="1"/>
    <col min="15095" max="15095" width="38.140625" style="129" customWidth="1"/>
    <col min="15096" max="15096" width="6.42578125" style="129" customWidth="1"/>
    <col min="15097" max="15098" width="14.28515625" style="129" customWidth="1"/>
    <col min="15099" max="15099" width="21.5703125" style="129" customWidth="1"/>
    <col min="15100" max="15100" width="15.85546875" style="129" customWidth="1"/>
    <col min="15101" max="15101" width="14.85546875" style="129" customWidth="1"/>
    <col min="15102" max="15102" width="14.7109375" style="129" customWidth="1"/>
    <col min="15103" max="15103" width="14.28515625" style="129" customWidth="1"/>
    <col min="15104" max="15104" width="12.42578125" style="129" customWidth="1"/>
    <col min="15105" max="15106" width="12.28515625" style="129" customWidth="1"/>
    <col min="15107" max="15107" width="7.42578125" style="129" customWidth="1"/>
    <col min="15108" max="15108" width="8.28515625" style="129" customWidth="1"/>
    <col min="15109" max="15111" width="14.28515625" style="129" customWidth="1"/>
    <col min="15112" max="15112" width="10.5703125" style="129" bestFit="1" customWidth="1"/>
    <col min="15113" max="15113" width="0.85546875" style="129" customWidth="1"/>
    <col min="15114" max="15114" width="11.28515625" style="129" customWidth="1"/>
    <col min="15115" max="15115" width="0.85546875" style="129" customWidth="1"/>
    <col min="15116" max="15348" width="9.140625" style="129"/>
    <col min="15349" max="15349" width="2.7109375" style="129" customWidth="1"/>
    <col min="15350" max="15350" width="7.28515625" style="129" customWidth="1"/>
    <col min="15351" max="15351" width="38.140625" style="129" customWidth="1"/>
    <col min="15352" max="15352" width="6.42578125" style="129" customWidth="1"/>
    <col min="15353" max="15354" width="14.28515625" style="129" customWidth="1"/>
    <col min="15355" max="15355" width="21.5703125" style="129" customWidth="1"/>
    <col min="15356" max="15356" width="15.85546875" style="129" customWidth="1"/>
    <col min="15357" max="15357" width="14.85546875" style="129" customWidth="1"/>
    <col min="15358" max="15358" width="14.7109375" style="129" customWidth="1"/>
    <col min="15359" max="15359" width="14.28515625" style="129" customWidth="1"/>
    <col min="15360" max="15360" width="12.42578125" style="129" customWidth="1"/>
    <col min="15361" max="15362" width="12.28515625" style="129" customWidth="1"/>
    <col min="15363" max="15363" width="7.42578125" style="129" customWidth="1"/>
    <col min="15364" max="15364" width="8.28515625" style="129" customWidth="1"/>
    <col min="15365" max="15367" width="14.28515625" style="129" customWidth="1"/>
    <col min="15368" max="15368" width="10.5703125" style="129" bestFit="1" customWidth="1"/>
    <col min="15369" max="15369" width="0.85546875" style="129" customWidth="1"/>
    <col min="15370" max="15370" width="11.28515625" style="129" customWidth="1"/>
    <col min="15371" max="15371" width="0.85546875" style="129" customWidth="1"/>
    <col min="15372" max="15604" width="9.140625" style="129"/>
    <col min="15605" max="15605" width="2.7109375" style="129" customWidth="1"/>
    <col min="15606" max="15606" width="7.28515625" style="129" customWidth="1"/>
    <col min="15607" max="15607" width="38.140625" style="129" customWidth="1"/>
    <col min="15608" max="15608" width="6.42578125" style="129" customWidth="1"/>
    <col min="15609" max="15610" width="14.28515625" style="129" customWidth="1"/>
    <col min="15611" max="15611" width="21.5703125" style="129" customWidth="1"/>
    <col min="15612" max="15612" width="15.85546875" style="129" customWidth="1"/>
    <col min="15613" max="15613" width="14.85546875" style="129" customWidth="1"/>
    <col min="15614" max="15614" width="14.7109375" style="129" customWidth="1"/>
    <col min="15615" max="15615" width="14.28515625" style="129" customWidth="1"/>
    <col min="15616" max="15616" width="12.42578125" style="129" customWidth="1"/>
    <col min="15617" max="15618" width="12.28515625" style="129" customWidth="1"/>
    <col min="15619" max="15619" width="7.42578125" style="129" customWidth="1"/>
    <col min="15620" max="15620" width="8.28515625" style="129" customWidth="1"/>
    <col min="15621" max="15623" width="14.28515625" style="129" customWidth="1"/>
    <col min="15624" max="15624" width="10.5703125" style="129" bestFit="1" customWidth="1"/>
    <col min="15625" max="15625" width="0.85546875" style="129" customWidth="1"/>
    <col min="15626" max="15626" width="11.28515625" style="129" customWidth="1"/>
    <col min="15627" max="15627" width="0.85546875" style="129" customWidth="1"/>
    <col min="15628" max="15860" width="9.140625" style="129"/>
    <col min="15861" max="15861" width="2.7109375" style="129" customWidth="1"/>
    <col min="15862" max="15862" width="7.28515625" style="129" customWidth="1"/>
    <col min="15863" max="15863" width="38.140625" style="129" customWidth="1"/>
    <col min="15864" max="15864" width="6.42578125" style="129" customWidth="1"/>
    <col min="15865" max="15866" width="14.28515625" style="129" customWidth="1"/>
    <col min="15867" max="15867" width="21.5703125" style="129" customWidth="1"/>
    <col min="15868" max="15868" width="15.85546875" style="129" customWidth="1"/>
    <col min="15869" max="15869" width="14.85546875" style="129" customWidth="1"/>
    <col min="15870" max="15870" width="14.7109375" style="129" customWidth="1"/>
    <col min="15871" max="15871" width="14.28515625" style="129" customWidth="1"/>
    <col min="15872" max="15872" width="12.42578125" style="129" customWidth="1"/>
    <col min="15873" max="15874" width="12.28515625" style="129" customWidth="1"/>
    <col min="15875" max="15875" width="7.42578125" style="129" customWidth="1"/>
    <col min="15876" max="15876" width="8.28515625" style="129" customWidth="1"/>
    <col min="15877" max="15879" width="14.28515625" style="129" customWidth="1"/>
    <col min="15880" max="15880" width="10.5703125" style="129" bestFit="1" customWidth="1"/>
    <col min="15881" max="15881" width="0.85546875" style="129" customWidth="1"/>
    <col min="15882" max="15882" width="11.28515625" style="129" customWidth="1"/>
    <col min="15883" max="15883" width="0.85546875" style="129" customWidth="1"/>
    <col min="15884" max="16116" width="9.140625" style="129"/>
    <col min="16117" max="16117" width="2.7109375" style="129" customWidth="1"/>
    <col min="16118" max="16118" width="7.28515625" style="129" customWidth="1"/>
    <col min="16119" max="16119" width="38.140625" style="129" customWidth="1"/>
    <col min="16120" max="16120" width="6.42578125" style="129" customWidth="1"/>
    <col min="16121" max="16122" width="14.28515625" style="129" customWidth="1"/>
    <col min="16123" max="16123" width="21.5703125" style="129" customWidth="1"/>
    <col min="16124" max="16124" width="15.85546875" style="129" customWidth="1"/>
    <col min="16125" max="16125" width="14.85546875" style="129" customWidth="1"/>
    <col min="16126" max="16126" width="14.7109375" style="129" customWidth="1"/>
    <col min="16127" max="16127" width="14.28515625" style="129" customWidth="1"/>
    <col min="16128" max="16128" width="12.42578125" style="129" customWidth="1"/>
    <col min="16129" max="16130" width="12.28515625" style="129" customWidth="1"/>
    <col min="16131" max="16131" width="7.42578125" style="129" customWidth="1"/>
    <col min="16132" max="16132" width="8.28515625" style="129" customWidth="1"/>
    <col min="16133" max="16135" width="14.28515625" style="129" customWidth="1"/>
    <col min="16136" max="16136" width="10.5703125" style="129" bestFit="1" customWidth="1"/>
    <col min="16137" max="16137" width="0.85546875" style="129" customWidth="1"/>
    <col min="16138" max="16138" width="11.28515625" style="129" customWidth="1"/>
    <col min="16139" max="16139" width="0.85546875" style="129" customWidth="1"/>
    <col min="16140" max="16384" width="9.140625" style="129"/>
  </cols>
  <sheetData>
    <row r="1" spans="1:20" ht="15.75" x14ac:dyDescent="0.25">
      <c r="B1" s="126"/>
      <c r="C1" s="126"/>
      <c r="D1" s="126"/>
      <c r="I1" s="126"/>
      <c r="J1" s="126"/>
    </row>
    <row r="2" spans="1:20" ht="21" customHeight="1" x14ac:dyDescent="0.3">
      <c r="A2" s="131"/>
      <c r="B2"/>
      <c r="C2" s="213" t="s">
        <v>230</v>
      </c>
      <c r="D2" s="213"/>
      <c r="E2" s="213"/>
      <c r="F2" s="213"/>
      <c r="G2" s="213"/>
      <c r="H2" s="213"/>
      <c r="I2" s="213"/>
      <c r="J2" s="213"/>
      <c r="K2" s="213"/>
      <c r="L2" s="213"/>
      <c r="O2"/>
    </row>
    <row r="3" spans="1:20" ht="24.75" customHeight="1" x14ac:dyDescent="0.25">
      <c r="A3" s="131"/>
      <c r="B3" s="132"/>
      <c r="C3" s="214" t="s">
        <v>263</v>
      </c>
      <c r="D3" s="214"/>
      <c r="E3" s="214"/>
      <c r="F3" s="214"/>
      <c r="G3" s="214"/>
      <c r="H3" s="214"/>
      <c r="I3" s="214"/>
      <c r="J3" s="214"/>
      <c r="K3" s="214"/>
      <c r="L3" s="214"/>
    </row>
    <row r="4" spans="1:20" x14ac:dyDescent="0.2">
      <c r="A4" s="131"/>
      <c r="B4" s="131"/>
      <c r="C4" s="131"/>
      <c r="D4" s="131"/>
      <c r="E4" s="131"/>
      <c r="F4" s="131"/>
      <c r="G4" s="131"/>
      <c r="H4" s="131"/>
      <c r="K4" s="131"/>
      <c r="L4" s="131"/>
    </row>
    <row r="5" spans="1:20" x14ac:dyDescent="0.2">
      <c r="A5" s="131"/>
      <c r="B5" s="131"/>
      <c r="C5" s="131"/>
      <c r="D5" s="131"/>
      <c r="E5" s="131"/>
      <c r="F5" s="131"/>
      <c r="G5" s="131"/>
      <c r="H5" s="131"/>
      <c r="K5" s="131"/>
      <c r="L5" s="131"/>
    </row>
    <row r="6" spans="1:20" s="136" customFormat="1" x14ac:dyDescent="0.2">
      <c r="A6" s="133"/>
      <c r="B6" s="133"/>
      <c r="C6" s="134"/>
      <c r="D6" s="134"/>
      <c r="E6" s="134"/>
      <c r="F6" s="134"/>
      <c r="G6" s="134"/>
      <c r="H6" s="135"/>
      <c r="K6" s="135"/>
      <c r="L6" s="135"/>
      <c r="N6" s="137"/>
    </row>
    <row r="7" spans="1:20" s="125" customFormat="1" ht="15.75" x14ac:dyDescent="0.25">
      <c r="A7" s="154" t="s">
        <v>256</v>
      </c>
      <c r="B7" s="132"/>
      <c r="C7" s="131" t="s">
        <v>266</v>
      </c>
      <c r="D7" s="154"/>
      <c r="E7" s="154"/>
      <c r="F7" s="154"/>
      <c r="G7" s="154"/>
      <c r="H7" s="154"/>
      <c r="I7" s="129"/>
      <c r="J7" s="129"/>
      <c r="K7" s="126"/>
      <c r="L7" s="126"/>
      <c r="M7" s="129"/>
      <c r="N7" s="130"/>
      <c r="O7" s="129"/>
      <c r="P7" s="129"/>
      <c r="Q7" s="129">
        <v>2.5</v>
      </c>
      <c r="R7" s="125">
        <v>20</v>
      </c>
      <c r="S7" s="125">
        <v>10</v>
      </c>
      <c r="T7" s="125">
        <f>+Q7*R7+S7</f>
        <v>60</v>
      </c>
    </row>
    <row r="8" spans="1:20" s="125" customFormat="1" ht="11.25" x14ac:dyDescent="0.2">
      <c r="A8" s="155"/>
      <c r="C8" s="156"/>
      <c r="D8" s="156"/>
      <c r="E8" s="156"/>
      <c r="F8" s="156"/>
      <c r="G8" s="156"/>
      <c r="H8" s="145"/>
      <c r="K8" s="145"/>
      <c r="L8" s="145"/>
      <c r="N8" s="157"/>
    </row>
    <row r="9" spans="1:20" s="125" customFormat="1" ht="33.75" x14ac:dyDescent="0.2">
      <c r="A9" s="158" t="s">
        <v>231</v>
      </c>
      <c r="B9" s="159" t="s">
        <v>232</v>
      </c>
      <c r="C9" s="160" t="s">
        <v>233</v>
      </c>
      <c r="D9" s="161" t="s">
        <v>234</v>
      </c>
      <c r="E9" s="161" t="s">
        <v>235</v>
      </c>
      <c r="F9" s="161" t="s">
        <v>291</v>
      </c>
      <c r="G9" s="161" t="s">
        <v>293</v>
      </c>
      <c r="H9" s="162" t="s">
        <v>257</v>
      </c>
      <c r="I9" s="162" t="s">
        <v>258</v>
      </c>
      <c r="J9" s="162" t="s">
        <v>295</v>
      </c>
      <c r="K9" s="162" t="s">
        <v>259</v>
      </c>
      <c r="L9" s="162" t="s">
        <v>260</v>
      </c>
      <c r="M9" s="162" t="s">
        <v>236</v>
      </c>
      <c r="N9" s="162" t="s">
        <v>237</v>
      </c>
    </row>
    <row r="10" spans="1:20" s="125" customFormat="1" ht="11.25" x14ac:dyDescent="0.2">
      <c r="A10" s="273" t="s">
        <v>238</v>
      </c>
      <c r="B10" s="274"/>
      <c r="C10" s="201"/>
      <c r="D10" s="201"/>
      <c r="E10" s="201"/>
      <c r="F10" s="201"/>
      <c r="G10" s="201"/>
      <c r="H10" s="205"/>
      <c r="K10" s="157"/>
      <c r="M10" s="204"/>
      <c r="N10" s="203"/>
    </row>
    <row r="11" spans="1:20" s="125" customFormat="1" ht="11.25" x14ac:dyDescent="0.2">
      <c r="A11" s="166">
        <v>1</v>
      </c>
      <c r="B11" s="167" t="s">
        <v>264</v>
      </c>
      <c r="C11" s="209">
        <v>700</v>
      </c>
      <c r="D11" s="202" t="s">
        <v>239</v>
      </c>
      <c r="E11" s="207" t="s">
        <v>292</v>
      </c>
      <c r="F11" s="209">
        <v>0</v>
      </c>
      <c r="G11" s="209">
        <f>+C11+F11</f>
        <v>700</v>
      </c>
      <c r="H11" s="212">
        <v>0</v>
      </c>
      <c r="I11" s="212">
        <v>0</v>
      </c>
      <c r="J11" s="212">
        <v>0</v>
      </c>
      <c r="K11" s="211">
        <f>+G11*10%</f>
        <v>70</v>
      </c>
      <c r="L11" s="212">
        <f>+G11-K11</f>
        <v>630</v>
      </c>
      <c r="M11" s="210">
        <v>0</v>
      </c>
      <c r="N11" s="216">
        <v>0</v>
      </c>
      <c r="P11" s="125">
        <v>3.5</v>
      </c>
      <c r="Q11" s="125">
        <v>20</v>
      </c>
      <c r="S11" s="125">
        <f>+P11*Q11</f>
        <v>70</v>
      </c>
    </row>
    <row r="12" spans="1:20" s="125" customFormat="1" ht="11.25" x14ac:dyDescent="0.2">
      <c r="A12" s="138">
        <v>2</v>
      </c>
      <c r="B12" s="139" t="s">
        <v>294</v>
      </c>
      <c r="C12" s="140">
        <v>500</v>
      </c>
      <c r="D12" s="206" t="s">
        <v>239</v>
      </c>
      <c r="E12" s="140" t="s">
        <v>240</v>
      </c>
      <c r="F12" s="141">
        <v>0</v>
      </c>
      <c r="G12" s="209">
        <f>+C12+F12</f>
        <v>500</v>
      </c>
      <c r="H12" s="215">
        <v>0</v>
      </c>
      <c r="I12" s="215">
        <v>0</v>
      </c>
      <c r="J12" s="215">
        <v>0</v>
      </c>
      <c r="K12" s="211">
        <f>+G12*10%</f>
        <v>50</v>
      </c>
      <c r="L12" s="212">
        <f>+G12-K12</f>
        <v>450</v>
      </c>
      <c r="M12" s="141">
        <v>0</v>
      </c>
      <c r="N12" s="141">
        <v>0</v>
      </c>
    </row>
    <row r="13" spans="1:20" s="125" customFormat="1" ht="11.25" x14ac:dyDescent="0.2">
      <c r="A13" s="138">
        <v>3</v>
      </c>
      <c r="B13" s="142" t="s">
        <v>241</v>
      </c>
      <c r="C13" s="143">
        <v>350</v>
      </c>
      <c r="D13" s="206" t="s">
        <v>239</v>
      </c>
      <c r="E13" s="140" t="s">
        <v>242</v>
      </c>
      <c r="F13" s="141">
        <v>175</v>
      </c>
      <c r="G13" s="209">
        <f>+C13+F13</f>
        <v>525</v>
      </c>
      <c r="H13" s="141">
        <f>G13*3%</f>
        <v>15.75</v>
      </c>
      <c r="I13" s="141">
        <f>G13*7.25%</f>
        <v>38.0625</v>
      </c>
      <c r="J13" s="141">
        <f>+G13-H13-I13</f>
        <v>471.1875</v>
      </c>
      <c r="K13" s="211">
        <f>IF(J13&lt;=472,0,IF(AND(J13&gt;=472.01,J13&lt;=895.24),(((J13-472)*10%)+17.67),IF(AND(J13&gt;=895.25,J13&lt;=2038.1),(((J13-895.24)*20%)+60),IF(J13&gt;=2038.11,(((J13-2038.1)*30%)+288.57),0))))</f>
        <v>0</v>
      </c>
      <c r="L13" s="141">
        <f>+J13-K13</f>
        <v>471.1875</v>
      </c>
      <c r="M13" s="141">
        <f>G13*7.5%</f>
        <v>39.375</v>
      </c>
      <c r="N13" s="141">
        <f>G13*7.75%</f>
        <v>40.6875</v>
      </c>
    </row>
    <row r="14" spans="1:20" s="125" customFormat="1" ht="11.25" x14ac:dyDescent="0.2">
      <c r="A14" s="138">
        <v>4</v>
      </c>
      <c r="B14" s="142" t="s">
        <v>243</v>
      </c>
      <c r="C14" s="143">
        <v>305</v>
      </c>
      <c r="D14" s="206" t="s">
        <v>239</v>
      </c>
      <c r="E14" s="140" t="s">
        <v>244</v>
      </c>
      <c r="F14" s="141">
        <v>120</v>
      </c>
      <c r="G14" s="209">
        <f>+C14+F14</f>
        <v>425</v>
      </c>
      <c r="H14" s="141">
        <f>G14*3%</f>
        <v>12.75</v>
      </c>
      <c r="I14" s="141">
        <f>G14*7.25%</f>
        <v>30.812499999999996</v>
      </c>
      <c r="J14" s="141">
        <f>+G14-H14-I14</f>
        <v>381.4375</v>
      </c>
      <c r="K14" s="211">
        <f>IF(J14&lt;=472,0,IF(AND(J14&gt;=472.01,J14&lt;=895.24),(((J14-472)*10%)+17.67),IF(AND(J14&gt;=895.25,J14&lt;=2038.1),(((J14-895.24)*20%)+60),IF(J14&gt;=2038.11,(((J14-2038.1)*30%)+288.57),0))))</f>
        <v>0</v>
      </c>
      <c r="L14" s="141">
        <f>+J14-K14</f>
        <v>381.4375</v>
      </c>
      <c r="M14" s="141">
        <f>G14*7.5%</f>
        <v>31.875</v>
      </c>
      <c r="N14" s="141">
        <f>G14*7.75%</f>
        <v>32.9375</v>
      </c>
    </row>
    <row r="15" spans="1:20" s="125" customFormat="1" ht="12" thickBot="1" x14ac:dyDescent="0.25">
      <c r="A15" s="270" t="s">
        <v>245</v>
      </c>
      <c r="B15" s="271"/>
      <c r="C15" s="144">
        <f>SUM(C11:C14)</f>
        <v>1855</v>
      </c>
      <c r="D15" s="144" t="s">
        <v>294</v>
      </c>
      <c r="E15" s="144" t="s">
        <v>294</v>
      </c>
      <c r="F15" s="144">
        <f t="shared" ref="F15:G15" si="0">SUM(F11:F14)</f>
        <v>295</v>
      </c>
      <c r="G15" s="144">
        <f t="shared" si="0"/>
        <v>2150</v>
      </c>
      <c r="H15" s="144">
        <f t="shared" ref="H15" si="1">SUM(H11:H14)</f>
        <v>28.5</v>
      </c>
      <c r="I15" s="144">
        <f t="shared" ref="I15" si="2">SUM(I11:I14)</f>
        <v>68.875</v>
      </c>
      <c r="J15" s="144">
        <f t="shared" ref="J15" si="3">SUM(J11:J14)</f>
        <v>852.625</v>
      </c>
      <c r="K15" s="144">
        <f t="shared" ref="K15" si="4">SUM(K11:K14)</f>
        <v>120</v>
      </c>
      <c r="L15" s="144">
        <f t="shared" ref="L15" si="5">SUM(L11:L14)</f>
        <v>1932.625</v>
      </c>
      <c r="M15" s="144">
        <f t="shared" ref="M15" si="6">SUM(M11:M14)</f>
        <v>71.25</v>
      </c>
      <c r="N15" s="144">
        <f t="shared" ref="N15" si="7">SUM(N11:N14)</f>
        <v>73.625</v>
      </c>
    </row>
    <row r="16" spans="1:20" s="125" customFormat="1" ht="12" thickTop="1" x14ac:dyDescent="0.2">
      <c r="A16" s="277" t="s">
        <v>251</v>
      </c>
      <c r="B16" s="277"/>
      <c r="C16" s="149"/>
      <c r="D16" s="149"/>
      <c r="E16" s="149"/>
      <c r="F16" s="149"/>
      <c r="G16" s="149"/>
      <c r="M16" s="145"/>
      <c r="N16" s="145"/>
    </row>
    <row r="17" spans="1:15" s="125" customFormat="1" ht="11.25" x14ac:dyDescent="0.2">
      <c r="A17" s="138">
        <v>4</v>
      </c>
      <c r="B17" s="142" t="s">
        <v>252</v>
      </c>
      <c r="C17" s="143">
        <v>450</v>
      </c>
      <c r="D17" s="143" t="s">
        <v>253</v>
      </c>
      <c r="E17" s="143" t="s">
        <v>254</v>
      </c>
      <c r="F17" s="143">
        <v>0</v>
      </c>
      <c r="G17" s="209">
        <f>+C17+F17</f>
        <v>450</v>
      </c>
      <c r="H17" s="141">
        <f>G17*3%</f>
        <v>13.5</v>
      </c>
      <c r="I17" s="141">
        <f>G17*7.25%</f>
        <v>32.625</v>
      </c>
      <c r="J17" s="141">
        <f>+G17-H17-I17</f>
        <v>403.875</v>
      </c>
      <c r="K17" s="211">
        <f>IF(J17&lt;=472,0,IF(AND(J17&gt;=472.01,J17&lt;=895.24),(((J17-472)*10%)+17.67),IF(AND(J17&gt;=895.25,J17&lt;=2038.1),(((J17-895.24)*20%)+60),IF(J17&gt;=2038.11,(((J17-2038.1)*30%)+288.57),0))))</f>
        <v>0</v>
      </c>
      <c r="L17" s="141">
        <f>+J17-K17</f>
        <v>403.875</v>
      </c>
      <c r="M17" s="141">
        <f>G17*7.5%</f>
        <v>33.75</v>
      </c>
      <c r="N17" s="141">
        <f>G17*7.75%</f>
        <v>34.875</v>
      </c>
    </row>
    <row r="18" spans="1:15" s="125" customFormat="1" ht="12" thickBot="1" x14ac:dyDescent="0.25">
      <c r="A18" s="278" t="s">
        <v>245</v>
      </c>
      <c r="B18" s="271"/>
      <c r="C18" s="153">
        <f>SUM(C17:C17)</f>
        <v>450</v>
      </c>
      <c r="D18" s="153" t="s">
        <v>294</v>
      </c>
      <c r="E18" s="153" t="s">
        <v>294</v>
      </c>
      <c r="F18" s="153">
        <f t="shared" ref="F18:N18" si="8">SUM(F17:F17)</f>
        <v>0</v>
      </c>
      <c r="G18" s="153">
        <f t="shared" si="8"/>
        <v>450</v>
      </c>
      <c r="H18" s="153">
        <f t="shared" si="8"/>
        <v>13.5</v>
      </c>
      <c r="I18" s="153">
        <f t="shared" si="8"/>
        <v>32.625</v>
      </c>
      <c r="J18" s="153">
        <f t="shared" si="8"/>
        <v>403.875</v>
      </c>
      <c r="K18" s="153">
        <f t="shared" si="8"/>
        <v>0</v>
      </c>
      <c r="L18" s="153">
        <f t="shared" si="8"/>
        <v>403.875</v>
      </c>
      <c r="M18" s="153">
        <f t="shared" si="8"/>
        <v>33.75</v>
      </c>
      <c r="N18" s="153">
        <f t="shared" si="8"/>
        <v>34.875</v>
      </c>
    </row>
    <row r="19" spans="1:15" s="156" customFormat="1" ht="12" thickTop="1" x14ac:dyDescent="0.2">
      <c r="A19" s="125"/>
      <c r="B19" s="163"/>
      <c r="K19" s="157"/>
      <c r="L19" s="125"/>
      <c r="M19" s="164"/>
      <c r="N19" s="164"/>
      <c r="O19" s="125"/>
    </row>
    <row r="20" spans="1:15" s="125" customFormat="1" ht="11.25" x14ac:dyDescent="0.2">
      <c r="A20" s="277" t="s">
        <v>261</v>
      </c>
      <c r="B20" s="277"/>
      <c r="C20" s="145"/>
      <c r="D20" s="145"/>
      <c r="E20" s="145"/>
      <c r="F20" s="145"/>
      <c r="G20" s="145"/>
      <c r="K20" s="157"/>
      <c r="M20" s="145"/>
      <c r="N20" s="145"/>
    </row>
    <row r="21" spans="1:15" s="125" customFormat="1" ht="11.25" x14ac:dyDescent="0.2">
      <c r="A21" s="146">
        <v>6</v>
      </c>
      <c r="B21" s="142" t="s">
        <v>246</v>
      </c>
      <c r="C21" s="141">
        <v>200</v>
      </c>
      <c r="D21" s="141" t="s">
        <v>247</v>
      </c>
      <c r="E21" s="141" t="s">
        <v>248</v>
      </c>
      <c r="F21" s="141">
        <v>0</v>
      </c>
      <c r="G21" s="209">
        <v>250</v>
      </c>
      <c r="H21" s="215">
        <v>0</v>
      </c>
      <c r="I21" s="215">
        <v>0</v>
      </c>
      <c r="J21" s="215">
        <v>0</v>
      </c>
      <c r="K21" s="211">
        <f>+G21*10%</f>
        <v>25</v>
      </c>
      <c r="L21" s="212">
        <f>+G21-K21</f>
        <v>225</v>
      </c>
      <c r="M21" s="141">
        <v>0</v>
      </c>
      <c r="N21" s="141">
        <v>0</v>
      </c>
    </row>
    <row r="22" spans="1:15" s="125" customFormat="1" ht="11.25" x14ac:dyDescent="0.2">
      <c r="A22" s="146">
        <v>6</v>
      </c>
      <c r="B22" s="142" t="s">
        <v>246</v>
      </c>
      <c r="C22" s="141">
        <v>200</v>
      </c>
      <c r="D22" s="165" t="s">
        <v>262</v>
      </c>
      <c r="E22" s="165" t="s">
        <v>262</v>
      </c>
      <c r="F22" s="165">
        <v>0</v>
      </c>
      <c r="G22" s="209">
        <f>+C22+F22</f>
        <v>200</v>
      </c>
      <c r="H22" s="215">
        <v>0</v>
      </c>
      <c r="I22" s="215">
        <v>0</v>
      </c>
      <c r="J22" s="215">
        <v>0</v>
      </c>
      <c r="K22" s="211">
        <f>+G22*10%</f>
        <v>20</v>
      </c>
      <c r="L22" s="212">
        <f>+G22-K22</f>
        <v>180</v>
      </c>
      <c r="M22" s="141">
        <v>0</v>
      </c>
      <c r="N22" s="141">
        <v>0</v>
      </c>
    </row>
    <row r="23" spans="1:15" s="125" customFormat="1" ht="12" thickBot="1" x14ac:dyDescent="0.25">
      <c r="A23" s="270" t="s">
        <v>245</v>
      </c>
      <c r="B23" s="271"/>
      <c r="C23" s="144">
        <f>SUM(C21:C22)</f>
        <v>400</v>
      </c>
      <c r="D23" s="144" t="s">
        <v>294</v>
      </c>
      <c r="E23" s="144" t="s">
        <v>294</v>
      </c>
      <c r="F23" s="144">
        <f t="shared" ref="F23:N23" si="9">SUM(F21:F22)</f>
        <v>0</v>
      </c>
      <c r="G23" s="144">
        <f t="shared" si="9"/>
        <v>450</v>
      </c>
      <c r="H23" s="144">
        <f t="shared" si="9"/>
        <v>0</v>
      </c>
      <c r="I23" s="144">
        <f t="shared" si="9"/>
        <v>0</v>
      </c>
      <c r="J23" s="144">
        <f t="shared" si="9"/>
        <v>0</v>
      </c>
      <c r="K23" s="144">
        <f t="shared" si="9"/>
        <v>45</v>
      </c>
      <c r="L23" s="144">
        <f t="shared" si="9"/>
        <v>405</v>
      </c>
      <c r="M23" s="144">
        <f t="shared" si="9"/>
        <v>0</v>
      </c>
      <c r="N23" s="144">
        <f t="shared" si="9"/>
        <v>0</v>
      </c>
    </row>
    <row r="24" spans="1:15" s="125" customFormat="1" ht="12" thickTop="1" x14ac:dyDescent="0.2">
      <c r="A24" s="147"/>
      <c r="B24" s="147"/>
      <c r="C24" s="148"/>
      <c r="D24" s="149"/>
      <c r="E24" s="149"/>
      <c r="F24" s="149"/>
      <c r="G24" s="149"/>
      <c r="K24" s="157"/>
      <c r="M24" s="150"/>
      <c r="N24" s="150"/>
    </row>
    <row r="25" spans="1:15" s="125" customFormat="1" ht="11.25" x14ac:dyDescent="0.2">
      <c r="A25" s="277" t="s">
        <v>249</v>
      </c>
      <c r="B25" s="277"/>
      <c r="C25" s="145"/>
      <c r="D25" s="145"/>
      <c r="E25" s="145"/>
      <c r="F25" s="145"/>
      <c r="G25" s="145"/>
      <c r="K25" s="157"/>
      <c r="M25" s="145"/>
      <c r="N25" s="145"/>
    </row>
    <row r="26" spans="1:15" s="125" customFormat="1" ht="21" x14ac:dyDescent="0.2">
      <c r="A26" s="138">
        <v>7</v>
      </c>
      <c r="B26" s="142" t="s">
        <v>265</v>
      </c>
      <c r="C26" s="143">
        <v>450</v>
      </c>
      <c r="D26" s="143" t="s">
        <v>249</v>
      </c>
      <c r="E26" s="151" t="s">
        <v>250</v>
      </c>
      <c r="F26" s="208">
        <v>0</v>
      </c>
      <c r="G26" s="209">
        <f>+C26+F26</f>
        <v>450</v>
      </c>
      <c r="H26" s="215">
        <v>0</v>
      </c>
      <c r="I26" s="215">
        <v>0</v>
      </c>
      <c r="J26" s="215">
        <v>0</v>
      </c>
      <c r="K26" s="211">
        <f>+G26*10%</f>
        <v>45</v>
      </c>
      <c r="L26" s="212">
        <f>+G26-K26</f>
        <v>405</v>
      </c>
      <c r="M26" s="141">
        <v>0</v>
      </c>
      <c r="N26" s="141">
        <v>0</v>
      </c>
    </row>
    <row r="27" spans="1:15" s="125" customFormat="1" ht="12" thickBot="1" x14ac:dyDescent="0.25">
      <c r="A27" s="270" t="s">
        <v>245</v>
      </c>
      <c r="B27" s="271"/>
      <c r="C27" s="152">
        <f>SUM(C26:C26)</f>
        <v>450</v>
      </c>
      <c r="D27" s="152" t="s">
        <v>294</v>
      </c>
      <c r="E27" s="152" t="s">
        <v>294</v>
      </c>
      <c r="F27" s="152">
        <f t="shared" ref="F27:N27" si="10">SUM(F26:F26)</f>
        <v>0</v>
      </c>
      <c r="G27" s="152">
        <f t="shared" si="10"/>
        <v>450</v>
      </c>
      <c r="H27" s="152">
        <f t="shared" si="10"/>
        <v>0</v>
      </c>
      <c r="I27" s="152">
        <f t="shared" si="10"/>
        <v>0</v>
      </c>
      <c r="J27" s="152">
        <f t="shared" si="10"/>
        <v>0</v>
      </c>
      <c r="K27" s="152">
        <f t="shared" si="10"/>
        <v>45</v>
      </c>
      <c r="L27" s="152">
        <f t="shared" si="10"/>
        <v>405</v>
      </c>
      <c r="M27" s="152">
        <f t="shared" si="10"/>
        <v>0</v>
      </c>
      <c r="N27" s="152">
        <f t="shared" si="10"/>
        <v>0</v>
      </c>
    </row>
    <row r="28" spans="1:15" s="125" customFormat="1" ht="12" thickTop="1" x14ac:dyDescent="0.2">
      <c r="C28" s="156"/>
      <c r="D28" s="156"/>
      <c r="E28" s="156"/>
      <c r="F28" s="156"/>
      <c r="G28" s="156"/>
      <c r="H28" s="164"/>
      <c r="I28" s="164"/>
      <c r="J28" s="164"/>
      <c r="K28" s="157"/>
    </row>
    <row r="29" spans="1:15" x14ac:dyDescent="0.2">
      <c r="A29" s="168"/>
      <c r="B29" s="169" t="s">
        <v>255</v>
      </c>
      <c r="C29" s="171">
        <f>+C15+C18+C23+C27</f>
        <v>3155</v>
      </c>
      <c r="D29" s="170"/>
      <c r="E29" s="170"/>
      <c r="F29" s="171">
        <f t="shared" ref="F29:N29" si="11">+F15+F18+F23+F27</f>
        <v>295</v>
      </c>
      <c r="G29" s="171">
        <f t="shared" si="11"/>
        <v>3500</v>
      </c>
      <c r="H29" s="171">
        <f t="shared" si="11"/>
        <v>42</v>
      </c>
      <c r="I29" s="171">
        <f t="shared" si="11"/>
        <v>101.5</v>
      </c>
      <c r="J29" s="171">
        <f t="shared" si="11"/>
        <v>1256.5</v>
      </c>
      <c r="K29" s="171">
        <f t="shared" si="11"/>
        <v>210</v>
      </c>
      <c r="L29" s="171">
        <f t="shared" si="11"/>
        <v>3146.5</v>
      </c>
      <c r="M29" s="171">
        <f t="shared" si="11"/>
        <v>105</v>
      </c>
      <c r="N29" s="171">
        <f t="shared" si="11"/>
        <v>108.5</v>
      </c>
    </row>
    <row r="32" spans="1:15" ht="15.75" x14ac:dyDescent="0.25">
      <c r="A32" s="154" t="s">
        <v>267</v>
      </c>
      <c r="D32" s="127" t="s">
        <v>290</v>
      </c>
    </row>
    <row r="34" spans="1:13" x14ac:dyDescent="0.2">
      <c r="A34" s="268" t="s">
        <v>231</v>
      </c>
      <c r="B34" s="268" t="s">
        <v>268</v>
      </c>
      <c r="C34" s="268" t="s">
        <v>269</v>
      </c>
      <c r="D34" s="268" t="s">
        <v>270</v>
      </c>
      <c r="E34" s="268" t="s">
        <v>235</v>
      </c>
      <c r="F34" s="172"/>
      <c r="G34" s="172"/>
      <c r="H34" s="268" t="s">
        <v>271</v>
      </c>
      <c r="I34" s="268" t="s">
        <v>272</v>
      </c>
      <c r="J34" s="172"/>
      <c r="K34" s="268" t="s">
        <v>273</v>
      </c>
      <c r="L34" s="268" t="s">
        <v>274</v>
      </c>
      <c r="M34" s="268" t="s">
        <v>275</v>
      </c>
    </row>
    <row r="35" spans="1:13" x14ac:dyDescent="0.2">
      <c r="A35" s="268"/>
      <c r="B35" s="268"/>
      <c r="C35" s="268"/>
      <c r="D35" s="268"/>
      <c r="E35" s="268"/>
      <c r="F35" s="172"/>
      <c r="G35" s="172"/>
      <c r="H35" s="268"/>
      <c r="I35" s="268"/>
      <c r="J35" s="172"/>
      <c r="K35" s="268"/>
      <c r="L35" s="268"/>
      <c r="M35" s="268"/>
    </row>
    <row r="36" spans="1:13" x14ac:dyDescent="0.2">
      <c r="A36" s="269" t="s">
        <v>276</v>
      </c>
      <c r="B36" s="269"/>
      <c r="C36" s="173"/>
      <c r="D36" s="174"/>
      <c r="E36" s="174"/>
      <c r="F36" s="174"/>
      <c r="G36" s="174"/>
      <c r="H36" s="175"/>
      <c r="I36" s="174"/>
      <c r="J36" s="174"/>
      <c r="K36" s="174"/>
      <c r="L36" s="174"/>
      <c r="M36" s="174"/>
    </row>
    <row r="37" spans="1:13" ht="18" x14ac:dyDescent="0.2">
      <c r="A37" s="176">
        <v>1</v>
      </c>
      <c r="B37" s="177" t="s">
        <v>277</v>
      </c>
      <c r="C37" s="177" t="s">
        <v>278</v>
      </c>
      <c r="D37" s="178">
        <v>450</v>
      </c>
      <c r="E37" s="179" t="s">
        <v>279</v>
      </c>
      <c r="F37" s="179"/>
      <c r="G37" s="179"/>
      <c r="H37" s="180">
        <v>30</v>
      </c>
      <c r="I37" s="178">
        <f>+D37</f>
        <v>450</v>
      </c>
      <c r="J37" s="178"/>
      <c r="K37" s="178">
        <f>I37*10%</f>
        <v>45</v>
      </c>
      <c r="L37" s="178">
        <f>SUM(K37:K37)</f>
        <v>45</v>
      </c>
      <c r="M37" s="178">
        <f>I37-L37</f>
        <v>405</v>
      </c>
    </row>
    <row r="38" spans="1:13" ht="13.5" thickBot="1" x14ac:dyDescent="0.25">
      <c r="A38" s="272" t="s">
        <v>245</v>
      </c>
      <c r="B38" s="266"/>
      <c r="C38" s="181"/>
      <c r="D38" s="182">
        <f>SUM(D37:D37)</f>
        <v>450</v>
      </c>
      <c r="E38" s="183"/>
      <c r="F38" s="183"/>
      <c r="G38" s="183"/>
      <c r="H38" s="184"/>
      <c r="I38" s="182">
        <f>SUM(I37:I37)</f>
        <v>450</v>
      </c>
      <c r="J38" s="182"/>
      <c r="K38" s="182">
        <f>SUM(K37:K37)</f>
        <v>45</v>
      </c>
      <c r="L38" s="182">
        <f>SUM(L37:L37)</f>
        <v>45</v>
      </c>
      <c r="M38" s="182">
        <f>SUM(M37:M37)</f>
        <v>405</v>
      </c>
    </row>
    <row r="39" spans="1:13" ht="13.5" thickTop="1" x14ac:dyDescent="0.2">
      <c r="A39" s="269" t="s">
        <v>280</v>
      </c>
      <c r="B39" s="269"/>
      <c r="C39" s="173"/>
      <c r="D39" s="174"/>
      <c r="E39" s="174"/>
      <c r="F39" s="174"/>
      <c r="G39" s="174"/>
      <c r="H39" s="175"/>
      <c r="I39" s="174"/>
      <c r="J39" s="174"/>
      <c r="K39" s="174"/>
      <c r="L39" s="174"/>
      <c r="M39" s="174"/>
    </row>
    <row r="40" spans="1:13" ht="18" x14ac:dyDescent="0.2">
      <c r="A40" s="185">
        <v>2</v>
      </c>
      <c r="B40" s="177" t="s">
        <v>281</v>
      </c>
      <c r="C40" s="177"/>
      <c r="D40" s="186">
        <v>450</v>
      </c>
      <c r="E40" s="179" t="s">
        <v>282</v>
      </c>
      <c r="F40" s="179"/>
      <c r="G40" s="179"/>
      <c r="H40" s="180">
        <v>30</v>
      </c>
      <c r="I40" s="178">
        <f>+D40</f>
        <v>450</v>
      </c>
      <c r="J40" s="178"/>
      <c r="K40" s="178">
        <f>I40*10%</f>
        <v>45</v>
      </c>
      <c r="L40" s="178">
        <f>SUM(K40:K40)</f>
        <v>45</v>
      </c>
      <c r="M40" s="178">
        <f>I40-L40</f>
        <v>405</v>
      </c>
    </row>
    <row r="41" spans="1:13" ht="13.5" thickBot="1" x14ac:dyDescent="0.25">
      <c r="A41" s="275" t="s">
        <v>245</v>
      </c>
      <c r="B41" s="276"/>
      <c r="C41" s="187"/>
      <c r="D41" s="188">
        <f>SUM(D40:D40)</f>
        <v>450</v>
      </c>
      <c r="E41" s="183"/>
      <c r="F41" s="183"/>
      <c r="G41" s="183"/>
      <c r="H41" s="189"/>
      <c r="I41" s="188">
        <f>SUM(I40)</f>
        <v>450</v>
      </c>
      <c r="J41" s="188"/>
      <c r="K41" s="188">
        <f>SUM(K40)</f>
        <v>45</v>
      </c>
      <c r="L41" s="188">
        <f>SUM(L40)</f>
        <v>45</v>
      </c>
      <c r="M41" s="188">
        <f>SUM(M40:M40)</f>
        <v>405</v>
      </c>
    </row>
    <row r="42" spans="1:13" ht="13.5" thickTop="1" x14ac:dyDescent="0.2">
      <c r="A42" s="269" t="s">
        <v>283</v>
      </c>
      <c r="B42" s="269"/>
      <c r="C42" s="173"/>
      <c r="D42" s="190"/>
      <c r="E42" s="190"/>
      <c r="F42" s="190"/>
      <c r="G42" s="190"/>
      <c r="H42" s="175"/>
      <c r="I42" s="174"/>
      <c r="J42" s="174"/>
      <c r="K42" s="174"/>
      <c r="L42" s="174"/>
      <c r="M42" s="174"/>
    </row>
    <row r="43" spans="1:13" x14ac:dyDescent="0.2">
      <c r="A43" s="176">
        <v>4</v>
      </c>
      <c r="B43" s="177" t="s">
        <v>284</v>
      </c>
      <c r="C43" s="177" t="s">
        <v>285</v>
      </c>
      <c r="D43" s="186">
        <v>700</v>
      </c>
      <c r="E43" s="186" t="s">
        <v>283</v>
      </c>
      <c r="F43" s="186"/>
      <c r="G43" s="186"/>
      <c r="H43" s="180">
        <v>30</v>
      </c>
      <c r="I43" s="178">
        <f>+D43</f>
        <v>700</v>
      </c>
      <c r="J43" s="178"/>
      <c r="K43" s="178">
        <f>I43*10%</f>
        <v>70</v>
      </c>
      <c r="L43" s="178">
        <f>SUM(K43:K43)</f>
        <v>70</v>
      </c>
      <c r="M43" s="178">
        <f>I43-L43</f>
        <v>630</v>
      </c>
    </row>
    <row r="44" spans="1:13" x14ac:dyDescent="0.2">
      <c r="A44" s="176">
        <v>5</v>
      </c>
      <c r="B44" s="177"/>
      <c r="C44" s="177"/>
      <c r="D44" s="186"/>
      <c r="E44" s="186" t="s">
        <v>286</v>
      </c>
      <c r="F44" s="186"/>
      <c r="G44" s="186"/>
      <c r="H44" s="180">
        <v>30</v>
      </c>
      <c r="I44" s="178">
        <f>+D44</f>
        <v>0</v>
      </c>
      <c r="J44" s="178"/>
      <c r="K44" s="178">
        <f>I44*10%</f>
        <v>0</v>
      </c>
      <c r="L44" s="178">
        <f>SUM(K44:K44)</f>
        <v>0</v>
      </c>
      <c r="M44" s="178">
        <f>I44-L44</f>
        <v>0</v>
      </c>
    </row>
    <row r="45" spans="1:13" ht="13.5" thickBot="1" x14ac:dyDescent="0.25">
      <c r="A45" s="265" t="s">
        <v>245</v>
      </c>
      <c r="B45" s="266"/>
      <c r="C45" s="191"/>
      <c r="D45" s="192">
        <f>SUM(D43:D44)</f>
        <v>700</v>
      </c>
      <c r="E45" s="193"/>
      <c r="F45" s="193"/>
      <c r="G45" s="193"/>
      <c r="H45" s="194"/>
      <c r="I45" s="192">
        <f>SUM(I43:I44)</f>
        <v>700</v>
      </c>
      <c r="J45" s="192"/>
      <c r="K45" s="192">
        <f>SUM(K43:K44)</f>
        <v>70</v>
      </c>
      <c r="L45" s="192">
        <f>SUM(L43:L44)</f>
        <v>70</v>
      </c>
      <c r="M45" s="192">
        <f>SUM(M43:M44)</f>
        <v>630</v>
      </c>
    </row>
    <row r="46" spans="1:13" ht="13.5" thickTop="1" x14ac:dyDescent="0.2">
      <c r="A46" s="269" t="s">
        <v>287</v>
      </c>
      <c r="B46" s="269"/>
      <c r="C46" s="173"/>
      <c r="D46" s="190"/>
      <c r="E46" s="190"/>
      <c r="F46" s="190"/>
      <c r="G46" s="190"/>
      <c r="H46" s="175"/>
      <c r="I46" s="174"/>
      <c r="J46" s="174"/>
      <c r="K46" s="174"/>
      <c r="L46" s="174"/>
      <c r="M46" s="174"/>
    </row>
    <row r="47" spans="1:13" x14ac:dyDescent="0.2">
      <c r="A47" s="176">
        <v>6</v>
      </c>
      <c r="B47" s="177" t="s">
        <v>288</v>
      </c>
      <c r="C47" s="177"/>
      <c r="D47" s="186">
        <v>350</v>
      </c>
      <c r="E47" s="186" t="s">
        <v>289</v>
      </c>
      <c r="F47" s="186"/>
      <c r="G47" s="186"/>
      <c r="H47" s="180">
        <v>30</v>
      </c>
      <c r="I47" s="178">
        <f>+D47</f>
        <v>350</v>
      </c>
      <c r="J47" s="178"/>
      <c r="K47" s="178">
        <f>I47*10%</f>
        <v>35</v>
      </c>
      <c r="L47" s="178">
        <f>SUM(K47:K47)</f>
        <v>35</v>
      </c>
      <c r="M47" s="178">
        <f>I47-L47</f>
        <v>315</v>
      </c>
    </row>
    <row r="48" spans="1:13" x14ac:dyDescent="0.2">
      <c r="A48" s="176">
        <v>7</v>
      </c>
      <c r="B48" s="177"/>
      <c r="C48" s="177"/>
      <c r="D48" s="186"/>
      <c r="E48" s="186"/>
      <c r="F48" s="186"/>
      <c r="G48" s="186"/>
      <c r="H48" s="180"/>
      <c r="I48" s="178">
        <f>+D48</f>
        <v>0</v>
      </c>
      <c r="J48" s="178"/>
      <c r="K48" s="178">
        <f>I48*10%</f>
        <v>0</v>
      </c>
      <c r="L48" s="178">
        <f>SUM(K48:K48)</f>
        <v>0</v>
      </c>
      <c r="M48" s="178">
        <f>I48-L48</f>
        <v>0</v>
      </c>
    </row>
    <row r="49" spans="1:17" ht="13.5" thickBot="1" x14ac:dyDescent="0.25">
      <c r="A49" s="265" t="s">
        <v>245</v>
      </c>
      <c r="B49" s="266"/>
      <c r="C49" s="191"/>
      <c r="D49" s="192">
        <f>+D47</f>
        <v>350</v>
      </c>
      <c r="E49" s="193"/>
      <c r="F49" s="193"/>
      <c r="G49" s="193"/>
      <c r="H49" s="194"/>
      <c r="I49" s="192">
        <f>SUM(I47:I48)</f>
        <v>350</v>
      </c>
      <c r="J49" s="192"/>
      <c r="K49" s="192">
        <f>SUM(K47:K48)</f>
        <v>35</v>
      </c>
      <c r="L49" s="192">
        <f>SUM(L47:L48)</f>
        <v>35</v>
      </c>
      <c r="M49" s="192">
        <f>SUM(M47:M48)</f>
        <v>315</v>
      </c>
    </row>
    <row r="50" spans="1:17" ht="13.5" thickTop="1" x14ac:dyDescent="0.2">
      <c r="A50" s="195"/>
      <c r="B50" s="196"/>
      <c r="C50" s="196"/>
      <c r="D50" s="197"/>
      <c r="E50" s="198"/>
      <c r="F50" s="198"/>
      <c r="G50" s="198"/>
      <c r="H50" s="190"/>
      <c r="I50" s="197"/>
      <c r="J50" s="197"/>
      <c r="K50" s="197"/>
      <c r="L50" s="197"/>
      <c r="M50" s="197"/>
    </row>
    <row r="51" spans="1:17" x14ac:dyDescent="0.2">
      <c r="A51" s="267" t="s">
        <v>255</v>
      </c>
      <c r="B51" s="267"/>
      <c r="C51" s="199"/>
      <c r="D51" s="200">
        <f>+D38+D41+D45+D49</f>
        <v>1950</v>
      </c>
      <c r="E51" s="200"/>
      <c r="F51" s="200"/>
      <c r="G51" s="200"/>
      <c r="H51" s="200"/>
      <c r="I51" s="200">
        <f>+I38+I41+I45+I49</f>
        <v>1950</v>
      </c>
      <c r="J51" s="200"/>
      <c r="K51" s="200">
        <f>+K38+K41+K45+K49</f>
        <v>195</v>
      </c>
      <c r="L51" s="200">
        <f>+L38+L41+L45+L49</f>
        <v>195</v>
      </c>
      <c r="M51" s="200">
        <f>+M38+M41+M45+M49</f>
        <v>1755</v>
      </c>
    </row>
    <row r="52" spans="1:17" s="127" customFormat="1" ht="33.75" customHeight="1" x14ac:dyDescent="0.2">
      <c r="A52" s="125"/>
      <c r="B52" s="163"/>
      <c r="H52" s="128"/>
      <c r="I52" s="129"/>
      <c r="J52" s="129"/>
      <c r="K52" s="128"/>
      <c r="L52" s="128"/>
      <c r="M52" s="129"/>
      <c r="N52" s="130"/>
      <c r="O52" s="129"/>
      <c r="P52" s="129"/>
      <c r="Q52" s="129"/>
    </row>
    <row r="55" spans="1:17" s="127" customFormat="1" x14ac:dyDescent="0.2">
      <c r="A55" s="125"/>
      <c r="B55" s="163"/>
      <c r="H55" s="128"/>
      <c r="I55" s="129"/>
      <c r="J55" s="129"/>
      <c r="K55" s="128"/>
      <c r="L55" s="128"/>
      <c r="M55" s="129"/>
      <c r="N55" s="130"/>
      <c r="O55" s="129"/>
      <c r="P55" s="129"/>
      <c r="Q55" s="129"/>
    </row>
    <row r="78" spans="1:17" s="127" customFormat="1" x14ac:dyDescent="0.2">
      <c r="A78" s="125"/>
      <c r="B78" s="163"/>
      <c r="H78" s="128"/>
      <c r="I78" s="129"/>
      <c r="J78" s="129"/>
      <c r="K78" s="128"/>
      <c r="L78" s="128"/>
      <c r="M78" s="129"/>
      <c r="N78" s="130"/>
      <c r="O78" s="129"/>
      <c r="P78" s="129"/>
      <c r="Q78" s="129"/>
    </row>
    <row r="81" spans="1:17" s="127" customFormat="1" x14ac:dyDescent="0.2">
      <c r="A81" s="125"/>
      <c r="B81" s="163"/>
      <c r="H81" s="128"/>
      <c r="I81" s="129"/>
      <c r="J81" s="129"/>
      <c r="K81" s="128"/>
      <c r="L81" s="128"/>
      <c r="M81" s="129"/>
      <c r="N81" s="130"/>
      <c r="O81" s="129"/>
      <c r="P81" s="129"/>
      <c r="Q81" s="129"/>
    </row>
    <row r="105" spans="1:17" s="127" customFormat="1" x14ac:dyDescent="0.2">
      <c r="A105" s="125"/>
      <c r="B105" s="163"/>
      <c r="H105" s="128"/>
      <c r="I105" s="129"/>
      <c r="J105" s="129"/>
      <c r="K105" s="128"/>
      <c r="L105" s="128"/>
      <c r="M105" s="129"/>
      <c r="N105" s="130"/>
      <c r="O105" s="129"/>
      <c r="P105" s="129"/>
      <c r="Q105" s="129"/>
    </row>
    <row r="108" spans="1:17" s="127" customFormat="1" x14ac:dyDescent="0.2">
      <c r="A108" s="125"/>
      <c r="B108" s="163"/>
      <c r="H108" s="128"/>
      <c r="I108" s="129"/>
      <c r="J108" s="129"/>
      <c r="K108" s="128"/>
      <c r="L108" s="128"/>
      <c r="M108" s="129"/>
      <c r="N108" s="130"/>
      <c r="O108" s="129"/>
      <c r="P108" s="129"/>
      <c r="Q108" s="129"/>
    </row>
    <row r="131" spans="1:17" s="127" customFormat="1" x14ac:dyDescent="0.2">
      <c r="A131" s="125"/>
      <c r="B131" s="163"/>
      <c r="H131" s="128"/>
      <c r="I131" s="129"/>
      <c r="J131" s="129"/>
      <c r="K131" s="128"/>
      <c r="L131" s="128"/>
      <c r="M131" s="129"/>
      <c r="N131" s="130"/>
      <c r="O131" s="129"/>
      <c r="P131" s="129"/>
      <c r="Q131" s="129"/>
    </row>
    <row r="134" spans="1:17" s="127" customFormat="1" x14ac:dyDescent="0.2">
      <c r="A134" s="125"/>
      <c r="B134" s="163"/>
      <c r="H134" s="128"/>
      <c r="I134" s="129"/>
      <c r="J134" s="129"/>
      <c r="K134" s="128"/>
      <c r="L134" s="128"/>
      <c r="M134" s="129"/>
      <c r="N134" s="130"/>
      <c r="O134" s="129"/>
      <c r="P134" s="129"/>
      <c r="Q134" s="129"/>
    </row>
    <row r="158" spans="1:17" s="127" customFormat="1" x14ac:dyDescent="0.2">
      <c r="A158" s="125"/>
      <c r="B158" s="163"/>
      <c r="H158" s="128"/>
      <c r="I158" s="129"/>
      <c r="J158" s="129"/>
      <c r="K158" s="128"/>
      <c r="L158" s="128"/>
      <c r="M158" s="129"/>
      <c r="N158" s="130"/>
      <c r="O158" s="129"/>
      <c r="P158" s="129"/>
      <c r="Q158" s="129"/>
    </row>
    <row r="161" spans="1:17" s="127" customFormat="1" x14ac:dyDescent="0.2">
      <c r="A161" s="125"/>
      <c r="B161" s="163"/>
      <c r="H161" s="128"/>
      <c r="I161" s="129"/>
      <c r="J161" s="129"/>
      <c r="K161" s="128"/>
      <c r="L161" s="128"/>
      <c r="M161" s="129"/>
      <c r="N161" s="130"/>
      <c r="O161" s="129"/>
      <c r="P161" s="129"/>
      <c r="Q161" s="129"/>
    </row>
    <row r="183" spans="1:17" s="127" customFormat="1" x14ac:dyDescent="0.2">
      <c r="A183" s="125"/>
      <c r="B183" s="163"/>
      <c r="H183" s="128"/>
      <c r="I183" s="129"/>
      <c r="J183" s="129"/>
      <c r="K183" s="128"/>
      <c r="L183" s="128"/>
      <c r="M183" s="129"/>
      <c r="N183" s="130"/>
      <c r="O183" s="129"/>
      <c r="P183" s="129"/>
      <c r="Q183" s="129"/>
    </row>
    <row r="186" spans="1:17" s="127" customFormat="1" x14ac:dyDescent="0.2">
      <c r="A186" s="125"/>
      <c r="B186" s="163"/>
      <c r="H186" s="128"/>
      <c r="I186" s="129"/>
      <c r="J186" s="129"/>
      <c r="K186" s="128"/>
      <c r="L186" s="128"/>
      <c r="M186" s="129"/>
      <c r="N186" s="130"/>
      <c r="O186" s="129"/>
      <c r="P186" s="129"/>
      <c r="Q186" s="129"/>
    </row>
  </sheetData>
  <mergeCells count="27">
    <mergeCell ref="A27:B27"/>
    <mergeCell ref="A38:B38"/>
    <mergeCell ref="A10:B10"/>
    <mergeCell ref="A15:B15"/>
    <mergeCell ref="A41:B41"/>
    <mergeCell ref="A16:B16"/>
    <mergeCell ref="A18:B18"/>
    <mergeCell ref="A20:B20"/>
    <mergeCell ref="A23:B23"/>
    <mergeCell ref="A25:B25"/>
    <mergeCell ref="M34:M35"/>
    <mergeCell ref="A36:B36"/>
    <mergeCell ref="A39:B39"/>
    <mergeCell ref="A34:A35"/>
    <mergeCell ref="B34:B35"/>
    <mergeCell ref="C34:C35"/>
    <mergeCell ref="D34:D35"/>
    <mergeCell ref="E34:E35"/>
    <mergeCell ref="H34:H35"/>
    <mergeCell ref="A49:B49"/>
    <mergeCell ref="A51:B51"/>
    <mergeCell ref="I34:I35"/>
    <mergeCell ref="K34:K35"/>
    <mergeCell ref="L34:L35"/>
    <mergeCell ref="A42:B42"/>
    <mergeCell ref="A45:B45"/>
    <mergeCell ref="A46:B4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 y E</vt:lpstr>
      <vt:lpstr>Ingresos 2021</vt:lpstr>
      <vt:lpstr>Egresos 2021</vt:lpstr>
      <vt:lpstr>Planilla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OSN</dc:creator>
  <cp:lastModifiedBy>Admin</cp:lastModifiedBy>
  <dcterms:created xsi:type="dcterms:W3CDTF">2021-01-04T16:09:42Z</dcterms:created>
  <dcterms:modified xsi:type="dcterms:W3CDTF">2021-04-23T16:40:18Z</dcterms:modified>
</cp:coreProperties>
</file>